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8460" windowHeight="3990" activeTab="0"/>
  </bookViews>
  <sheets>
    <sheet name="Soln" sheetId="1" r:id="rId1"/>
    <sheet name="Example" sheetId="2" r:id="rId2"/>
    <sheet name="Sheet3" sheetId="3" r:id="rId3"/>
  </sheets>
  <definedNames>
    <definedName name="Allocation">'Soln'!$B$4:$B$17</definedName>
    <definedName name="Data">'Soln'!$A$2</definedName>
    <definedName name="Emerging_Markets">'Soln'!$K$4:$K$17</definedName>
    <definedName name="Europe">'Soln'!$J$4:$J$17</definedName>
    <definedName name="Example">'Example'!$A$1</definedName>
    <definedName name="Gold">'Soln'!$O$4:$O$17</definedName>
    <definedName name="Government">'Soln'!$L$4:$L$17</definedName>
    <definedName name="High_Yield">'Soln'!$M$4:$M$17</definedName>
    <definedName name="International_Bonds">'Soln'!$N$4:$N$17</definedName>
    <definedName name="Japan">'Soln'!$H$4:$H$17</definedName>
    <definedName name="Large_Growth">'Soln'!$E$4:$E$17</definedName>
    <definedName name="Large_Value">'Soln'!$D$4:$D$17</definedName>
    <definedName name="Pacific">'Soln'!$I$4:$I$17</definedName>
    <definedName name="Small_Growth">'Soln'!$G$4:$G$17</definedName>
    <definedName name="Small_Value">'Soln'!$F$4:$F$17</definedName>
    <definedName name="solver_adj" localSheetId="0" hidden="1">'Soln'!$B$4:$B$17,'Soln'!$C$21:$O$22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'Soln'!$B$18</definedName>
    <definedName name="solver_lhs2" localSheetId="0" hidden="1">'Soln'!$C$23:$O$23</definedName>
    <definedName name="solver_lin" localSheetId="0" hidden="1">1</definedName>
    <definedName name="solver_neg" localSheetId="0" hidden="1">1</definedName>
    <definedName name="solver_num" localSheetId="0" hidden="1">2</definedName>
    <definedName name="solver_nwt" localSheetId="0" hidden="1">1</definedName>
    <definedName name="solver_opt" localSheetId="0" hidden="1">'Soln'!$B$24</definedName>
    <definedName name="solver_pre" localSheetId="0" hidden="1">0.000001</definedName>
    <definedName name="solver_rel1" localSheetId="0" hidden="1">2</definedName>
    <definedName name="solver_rel2" localSheetId="0" hidden="1">2</definedName>
    <definedName name="solver_rhs1" localSheetId="0" hidden="1">1</definedName>
    <definedName name="solver_rhs2" localSheetId="0" hidden="1">'Soln'!$C$20:$O$20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2</definedName>
    <definedName name="solver_val" localSheetId="0" hidden="1">0</definedName>
    <definedName name="T_Bill">'Soln'!$C$4:$C$17</definedName>
  </definedNames>
  <calcPr fullCalcOnLoad="1"/>
</workbook>
</file>

<file path=xl/comments1.xml><?xml version="1.0" encoding="utf-8"?>
<comments xmlns="http://schemas.openxmlformats.org/spreadsheetml/2006/main">
  <authors>
    <author>jvandeva</author>
  </authors>
  <commentList>
    <comment ref="C21" authorId="0">
      <text>
        <r>
          <rPr>
            <b/>
            <sz val="8"/>
            <rFont val="Tahoma"/>
            <family val="0"/>
          </rPr>
          <t>jvandeva:</t>
        </r>
        <r>
          <rPr>
            <sz val="8"/>
            <rFont val="Tahoma"/>
            <family val="0"/>
          </rPr>
          <t xml:space="preserve">
Extent to which actual investments in T-Bills exceeds the target. The solver sets this value</t>
        </r>
      </text>
    </comment>
    <comment ref="C22" authorId="0">
      <text>
        <r>
          <rPr>
            <b/>
            <sz val="8"/>
            <rFont val="Tahoma"/>
            <family val="0"/>
          </rPr>
          <t>jvandeva:</t>
        </r>
        <r>
          <rPr>
            <sz val="8"/>
            <rFont val="Tahoma"/>
            <family val="0"/>
          </rPr>
          <t xml:space="preserve">
Extent to which actual investments in T-Bills falls short of the target. The solver sets this value</t>
        </r>
      </text>
    </comment>
    <comment ref="C23" authorId="0">
      <text>
        <r>
          <rPr>
            <b/>
            <sz val="8"/>
            <rFont val="Tahoma"/>
            <family val="0"/>
          </rPr>
          <t>jvandeva:</t>
        </r>
        <r>
          <rPr>
            <sz val="8"/>
            <rFont val="Tahoma"/>
            <family val="0"/>
          </rPr>
          <t xml:space="preserve">
Adjust the actual investments to agree with the target. This sets the excess and shortfall values</t>
        </r>
      </text>
    </comment>
    <comment ref="C24" authorId="0">
      <text>
        <r>
          <rPr>
            <b/>
            <sz val="8"/>
            <rFont val="Tahoma"/>
            <family val="0"/>
          </rPr>
          <t>jvandeva:</t>
        </r>
        <r>
          <rPr>
            <sz val="8"/>
            <rFont val="Tahoma"/>
            <family val="0"/>
          </rPr>
          <t xml:space="preserve">
Total deviation is the sum of the excess and the shortfall</t>
        </r>
      </text>
    </comment>
    <comment ref="B24" authorId="0">
      <text>
        <r>
          <rPr>
            <b/>
            <sz val="8"/>
            <rFont val="Tahoma"/>
            <family val="0"/>
          </rPr>
          <t>jvandeva:</t>
        </r>
        <r>
          <rPr>
            <sz val="8"/>
            <rFont val="Tahoma"/>
            <family val="0"/>
          </rPr>
          <t xml:space="preserve">
Minimimize the sum of the deviations</t>
        </r>
      </text>
    </comment>
    <comment ref="C18" authorId="0">
      <text>
        <r>
          <rPr>
            <b/>
            <sz val="8"/>
            <rFont val="Tahoma"/>
            <family val="0"/>
          </rPr>
          <t>jvandeva:</t>
        </r>
        <r>
          <rPr>
            <sz val="8"/>
            <rFont val="Tahoma"/>
            <family val="0"/>
          </rPr>
          <t xml:space="preserve">
This is the actual investment in  T-Bills </t>
        </r>
      </text>
    </comment>
    <comment ref="B17" authorId="0">
      <text>
        <r>
          <rPr>
            <b/>
            <sz val="8"/>
            <rFont val="Tahoma"/>
            <family val="0"/>
          </rPr>
          <t>jvandeva:</t>
        </r>
        <r>
          <rPr>
            <sz val="8"/>
            <rFont val="Tahoma"/>
            <family val="0"/>
          </rPr>
          <t xml:space="preserve">
This is the fraction of our investments that are allocated to the Worldwide Fund</t>
        </r>
      </text>
    </comment>
    <comment ref="B18" authorId="0">
      <text>
        <r>
          <rPr>
            <b/>
            <sz val="8"/>
            <rFont val="Tahoma"/>
            <family val="0"/>
          </rPr>
          <t>jvandeva:</t>
        </r>
        <r>
          <rPr>
            <sz val="8"/>
            <rFont val="Tahoma"/>
            <family val="0"/>
          </rPr>
          <t xml:space="preserve">
The total of our allocations to the various funds must constitute 100% of our portfolio and so this must equal 1.</t>
        </r>
      </text>
    </comment>
  </commentList>
</comments>
</file>

<file path=xl/sharedStrings.xml><?xml version="1.0" encoding="utf-8"?>
<sst xmlns="http://schemas.openxmlformats.org/spreadsheetml/2006/main" count="55" uniqueCount="42">
  <si>
    <t>T-Bill</t>
  </si>
  <si>
    <t>Large Value</t>
  </si>
  <si>
    <t>Large Growth</t>
  </si>
  <si>
    <t>Small Value</t>
  </si>
  <si>
    <t>Small Growth</t>
  </si>
  <si>
    <t>Japan</t>
  </si>
  <si>
    <t>Pacific</t>
  </si>
  <si>
    <t>Europe</t>
  </si>
  <si>
    <t>Emerging Markets</t>
  </si>
  <si>
    <t>Government</t>
  </si>
  <si>
    <t>High Yield</t>
  </si>
  <si>
    <t>International Bonds</t>
  </si>
  <si>
    <t>Gold</t>
  </si>
  <si>
    <t>Fidelity Adv Equity</t>
  </si>
  <si>
    <t>Fidelity Advisor Gro</t>
  </si>
  <si>
    <t>Fidelity Equity-Income</t>
  </si>
  <si>
    <t>Fidelity Equity Income-II</t>
  </si>
  <si>
    <t>Fidelity Growth/Income</t>
  </si>
  <si>
    <t>Fidelity Ins Cash Po</t>
  </si>
  <si>
    <t>Fidelity Investment</t>
  </si>
  <si>
    <t>Fidelity Intermediat</t>
  </si>
  <si>
    <t>Fidelity Limited Ter</t>
  </si>
  <si>
    <t>Fidelity Mortgage Se</t>
  </si>
  <si>
    <t>Fidelity Retirement</t>
  </si>
  <si>
    <t>Fidelity Short-Term</t>
  </si>
  <si>
    <t>Fidelity Value Fund</t>
  </si>
  <si>
    <t>Fidelity Worldwide F</t>
  </si>
  <si>
    <t>Fund Name</t>
  </si>
  <si>
    <t>Fund Ratings</t>
  </si>
  <si>
    <t>Targets</t>
  </si>
  <si>
    <t>Asset Classes</t>
  </si>
  <si>
    <t>Total</t>
  </si>
  <si>
    <t>Emerging Mkts</t>
  </si>
  <si>
    <t>Int'l Bonds</t>
  </si>
  <si>
    <t>Implied Alloc. to Asset Classes</t>
  </si>
  <si>
    <t>Target Alloc.</t>
  </si>
  <si>
    <t>Dev.</t>
  </si>
  <si>
    <t>Totals</t>
  </si>
  <si>
    <t>Excess</t>
  </si>
  <si>
    <t>ShortFall</t>
  </si>
  <si>
    <t>Deviation</t>
  </si>
  <si>
    <t>Adjusted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</si>
</sst>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</numFmts>
  <fonts count="8">
    <font>
      <sz val="10"/>
      <name val="Arial"/>
      <family val="0"/>
    </font>
    <font>
      <b/>
      <sz val="10"/>
      <name val="Geneva"/>
      <family val="0"/>
    </font>
    <font>
      <b/>
      <sz val="14"/>
      <name val="Geneva"/>
      <family val="0"/>
    </font>
    <font>
      <b/>
      <sz val="14"/>
      <name val="Arial"/>
      <family val="2"/>
    </font>
    <font>
      <b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 wrapText="1"/>
    </xf>
    <xf numFmtId="9" fontId="0" fillId="2" borderId="0" xfId="0" applyNumberFormat="1" applyFill="1" applyAlignment="1" applyProtection="1">
      <alignment horizontal="left"/>
      <protection/>
    </xf>
    <xf numFmtId="164" fontId="0" fillId="2" borderId="0" xfId="0" applyNumberFormat="1" applyFill="1" applyBorder="1" applyAlignment="1" applyProtection="1">
      <alignment/>
      <protection/>
    </xf>
    <xf numFmtId="164" fontId="0" fillId="2" borderId="1" xfId="0" applyNumberFormat="1" applyFill="1" applyBorder="1" applyAlignment="1" applyProtection="1">
      <alignment/>
      <protection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3" xfId="0" applyFill="1" applyBorder="1" applyAlignment="1">
      <alignment/>
    </xf>
    <xf numFmtId="164" fontId="0" fillId="2" borderId="4" xfId="0" applyNumberFormat="1" applyFill="1" applyBorder="1" applyAlignment="1" applyProtection="1">
      <alignment/>
      <protection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9" fontId="0" fillId="2" borderId="6" xfId="0" applyNumberFormat="1" applyFill="1" applyBorder="1" applyAlignment="1">
      <alignment/>
    </xf>
    <xf numFmtId="9" fontId="0" fillId="2" borderId="7" xfId="0" applyNumberFormat="1" applyFill="1" applyBorder="1" applyAlignment="1">
      <alignment/>
    </xf>
    <xf numFmtId="0" fontId="4" fillId="2" borderId="0" xfId="0" applyFont="1" applyFill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0" xfId="0" applyFont="1" applyFill="1" applyAlignment="1">
      <alignment/>
    </xf>
    <xf numFmtId="164" fontId="1" fillId="2" borderId="9" xfId="0" applyNumberFormat="1" applyFont="1" applyFill="1" applyBorder="1" applyAlignment="1" applyProtection="1">
      <alignment horizontal="right" wrapText="1"/>
      <protection/>
    </xf>
    <xf numFmtId="164" fontId="1" fillId="2" borderId="8" xfId="0" applyNumberFormat="1" applyFont="1" applyFill="1" applyBorder="1" applyAlignment="1" applyProtection="1">
      <alignment horizontal="right" wrapText="1"/>
      <protection/>
    </xf>
    <xf numFmtId="164" fontId="1" fillId="2" borderId="10" xfId="0" applyNumberFormat="1" applyFont="1" applyFill="1" applyBorder="1" applyAlignment="1" applyProtection="1">
      <alignment horizontal="right" wrapText="1"/>
      <protection/>
    </xf>
    <xf numFmtId="0" fontId="4" fillId="2" borderId="11" xfId="0" applyFont="1" applyFill="1" applyBorder="1" applyAlignment="1">
      <alignment/>
    </xf>
    <xf numFmtId="0" fontId="4" fillId="2" borderId="0" xfId="0" applyFont="1" applyFill="1" applyAlignment="1">
      <alignment horizontal="center" wrapText="1"/>
    </xf>
    <xf numFmtId="0" fontId="4" fillId="2" borderId="0" xfId="0" applyFont="1" applyFill="1" applyAlignment="1">
      <alignment horizontal="center" wrapText="1"/>
    </xf>
    <xf numFmtId="164" fontId="2" fillId="3" borderId="0" xfId="0" applyNumberFormat="1" applyFont="1" applyFill="1" applyAlignment="1" applyProtection="1">
      <alignment horizontal="center" wrapText="1"/>
      <protection/>
    </xf>
    <xf numFmtId="0" fontId="0" fillId="3" borderId="0" xfId="0" applyFill="1" applyAlignment="1">
      <alignment/>
    </xf>
    <xf numFmtId="164" fontId="1" fillId="3" borderId="0" xfId="0" applyNumberFormat="1" applyFont="1" applyFill="1" applyAlignment="1" applyProtection="1">
      <alignment horizontal="center" wrapText="1"/>
      <protection/>
    </xf>
    <xf numFmtId="164" fontId="1" fillId="3" borderId="0" xfId="0" applyNumberFormat="1" applyFont="1" applyFill="1" applyAlignment="1" applyProtection="1">
      <alignment horizontal="left"/>
      <protection/>
    </xf>
    <xf numFmtId="164" fontId="0" fillId="3" borderId="12" xfId="0" applyNumberFormat="1" applyFill="1" applyBorder="1" applyAlignment="1" applyProtection="1">
      <alignment/>
      <protection/>
    </xf>
    <xf numFmtId="164" fontId="0" fillId="3" borderId="13" xfId="0" applyNumberFormat="1" applyFill="1" applyBorder="1" applyAlignment="1" applyProtection="1">
      <alignment/>
      <protection/>
    </xf>
    <xf numFmtId="164" fontId="0" fillId="3" borderId="14" xfId="0" applyNumberFormat="1" applyFill="1" applyBorder="1" applyAlignment="1" applyProtection="1">
      <alignment/>
      <protection/>
    </xf>
    <xf numFmtId="164" fontId="0" fillId="3" borderId="0" xfId="0" applyNumberFormat="1" applyFill="1" applyBorder="1" applyAlignment="1" applyProtection="1">
      <alignment/>
      <protection/>
    </xf>
    <xf numFmtId="164" fontId="0" fillId="3" borderId="15" xfId="0" applyNumberFormat="1" applyFill="1" applyBorder="1" applyAlignment="1" applyProtection="1">
      <alignment/>
      <protection/>
    </xf>
    <xf numFmtId="164" fontId="0" fillId="3" borderId="16" xfId="0" applyNumberFormat="1" applyFill="1" applyBorder="1" applyAlignment="1" applyProtection="1">
      <alignment/>
      <protection/>
    </xf>
    <xf numFmtId="0" fontId="1" fillId="3" borderId="0" xfId="0" applyFont="1" applyFill="1" applyAlignment="1">
      <alignment/>
    </xf>
    <xf numFmtId="0" fontId="2" fillId="3" borderId="0" xfId="0" applyFont="1" applyFill="1" applyAlignment="1">
      <alignment/>
    </xf>
    <xf numFmtId="164" fontId="0" fillId="3" borderId="0" xfId="0" applyNumberFormat="1" applyFill="1" applyAlignment="1" applyProtection="1">
      <alignment/>
      <protection/>
    </xf>
    <xf numFmtId="164" fontId="1" fillId="4" borderId="0" xfId="0" applyNumberFormat="1" applyFont="1" applyFill="1" applyAlignment="1" applyProtection="1">
      <alignment horizontal="center" wrapText="1"/>
      <protection/>
    </xf>
    <xf numFmtId="0" fontId="1" fillId="4" borderId="0" xfId="0" applyFont="1" applyFill="1" applyAlignment="1">
      <alignment horizontal="center" wrapText="1"/>
    </xf>
    <xf numFmtId="164" fontId="0" fillId="4" borderId="13" xfId="0" applyNumberFormat="1" applyFill="1" applyBorder="1" applyAlignment="1" applyProtection="1">
      <alignment/>
      <protection/>
    </xf>
    <xf numFmtId="164" fontId="0" fillId="4" borderId="17" xfId="0" applyNumberFormat="1" applyFill="1" applyBorder="1" applyAlignment="1" applyProtection="1">
      <alignment/>
      <protection/>
    </xf>
    <xf numFmtId="0" fontId="0" fillId="4" borderId="0" xfId="0" applyFill="1" applyAlignment="1">
      <alignment/>
    </xf>
    <xf numFmtId="164" fontId="0" fillId="4" borderId="0" xfId="0" applyNumberFormat="1" applyFill="1" applyBorder="1" applyAlignment="1" applyProtection="1">
      <alignment/>
      <protection/>
    </xf>
    <xf numFmtId="164" fontId="0" fillId="4" borderId="18" xfId="0" applyNumberFormat="1" applyFill="1" applyBorder="1" applyAlignment="1" applyProtection="1">
      <alignment/>
      <protection/>
    </xf>
    <xf numFmtId="164" fontId="0" fillId="4" borderId="16" xfId="0" applyNumberFormat="1" applyFill="1" applyBorder="1" applyAlignment="1" applyProtection="1">
      <alignment/>
      <protection/>
    </xf>
    <xf numFmtId="164" fontId="0" fillId="4" borderId="19" xfId="0" applyNumberFormat="1" applyFill="1" applyBorder="1" applyAlignment="1" applyProtection="1">
      <alignment/>
      <protection/>
    </xf>
    <xf numFmtId="164" fontId="0" fillId="4" borderId="0" xfId="0" applyNumberFormat="1" applyFill="1" applyAlignment="1" applyProtection="1">
      <alignment/>
      <protection/>
    </xf>
    <xf numFmtId="2" fontId="0" fillId="2" borderId="0" xfId="0" applyNumberFormat="1" applyFill="1" applyAlignment="1">
      <alignment/>
    </xf>
    <xf numFmtId="43" fontId="0" fillId="3" borderId="0" xfId="15" applyFill="1" applyAlignment="1">
      <alignment/>
    </xf>
    <xf numFmtId="43" fontId="0" fillId="4" borderId="0" xfId="15" applyFill="1" applyAlignment="1">
      <alignment/>
    </xf>
    <xf numFmtId="43" fontId="0" fillId="2" borderId="0" xfId="15" applyFill="1" applyAlignment="1">
      <alignment/>
    </xf>
    <xf numFmtId="43" fontId="1" fillId="3" borderId="0" xfId="15" applyFont="1" applyFill="1" applyAlignment="1">
      <alignment/>
    </xf>
    <xf numFmtId="0" fontId="3" fillId="2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28"/>
  <sheetViews>
    <sheetView tabSelected="1" zoomScale="150" zoomScaleNormal="150" workbookViewId="0" topLeftCell="A1">
      <selection activeCell="B22" sqref="B22"/>
    </sheetView>
  </sheetViews>
  <sheetFormatPr defaultColWidth="10.7109375" defaultRowHeight="12.75"/>
  <cols>
    <col min="1" max="1" width="22.00390625" style="1" customWidth="1"/>
    <col min="2" max="2" width="7.00390625" style="2" customWidth="1"/>
    <col min="3" max="3" width="8.00390625" style="2" customWidth="1"/>
    <col min="4" max="4" width="8.7109375" style="2" customWidth="1"/>
    <col min="5" max="5" width="9.421875" style="2" customWidth="1"/>
    <col min="6" max="6" width="7.7109375" style="2" customWidth="1"/>
    <col min="7" max="7" width="9.28125" style="2" customWidth="1"/>
    <col min="8" max="8" width="7.7109375" style="2" customWidth="1"/>
    <col min="9" max="9" width="9.7109375" style="2" customWidth="1"/>
    <col min="10" max="10" width="8.7109375" style="2" customWidth="1"/>
    <col min="11" max="11" width="11.7109375" style="2" customWidth="1"/>
    <col min="12" max="12" width="14.421875" style="2" customWidth="1"/>
    <col min="13" max="13" width="7.00390625" style="2" customWidth="1"/>
    <col min="14" max="14" width="13.8515625" style="2" customWidth="1"/>
    <col min="15" max="15" width="7.421875" style="2" customWidth="1"/>
    <col min="16" max="16" width="16.7109375" style="2" customWidth="1"/>
    <col min="17" max="16384" width="10.7109375" style="2" customWidth="1"/>
  </cols>
  <sheetData>
    <row r="1" ht="4.5" customHeight="1"/>
    <row r="2" spans="3:15" ht="19.5" customHeight="1">
      <c r="C2" s="53" t="s">
        <v>28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</row>
    <row r="3" spans="1:17" s="3" customFormat="1" ht="32.25" customHeight="1">
      <c r="A3" s="25" t="s">
        <v>27</v>
      </c>
      <c r="B3" s="26"/>
      <c r="C3" s="27" t="s">
        <v>0</v>
      </c>
      <c r="D3" s="27" t="s">
        <v>1</v>
      </c>
      <c r="E3" s="27" t="s">
        <v>2</v>
      </c>
      <c r="F3" s="27" t="s">
        <v>3</v>
      </c>
      <c r="G3" s="27" t="s">
        <v>4</v>
      </c>
      <c r="H3" s="27" t="s">
        <v>5</v>
      </c>
      <c r="I3" s="27" t="s">
        <v>6</v>
      </c>
      <c r="J3" s="27" t="s">
        <v>7</v>
      </c>
      <c r="K3" s="38" t="s">
        <v>8</v>
      </c>
      <c r="L3" s="38" t="s">
        <v>9</v>
      </c>
      <c r="M3" s="38" t="s">
        <v>10</v>
      </c>
      <c r="N3" s="38" t="s">
        <v>11</v>
      </c>
      <c r="O3" s="38" t="s">
        <v>12</v>
      </c>
      <c r="P3" s="39"/>
      <c r="Q3" s="39"/>
    </row>
    <row r="4" spans="1:17" ht="12.75">
      <c r="A4" s="28" t="s">
        <v>13</v>
      </c>
      <c r="B4" s="48">
        <v>0</v>
      </c>
      <c r="C4" s="29">
        <v>7</v>
      </c>
      <c r="D4" s="30">
        <v>71</v>
      </c>
      <c r="E4" s="30">
        <v>2</v>
      </c>
      <c r="F4" s="30">
        <v>6</v>
      </c>
      <c r="G4" s="30">
        <v>7</v>
      </c>
      <c r="H4" s="30">
        <v>2</v>
      </c>
      <c r="I4" s="30">
        <v>0</v>
      </c>
      <c r="J4" s="30">
        <v>0</v>
      </c>
      <c r="K4" s="40">
        <v>5</v>
      </c>
      <c r="L4" s="40">
        <v>0</v>
      </c>
      <c r="M4" s="40">
        <v>0</v>
      </c>
      <c r="N4" s="40">
        <v>0</v>
      </c>
      <c r="O4" s="41">
        <v>0</v>
      </c>
      <c r="P4" s="42"/>
      <c r="Q4" s="42"/>
    </row>
    <row r="5" spans="1:17" ht="12.75">
      <c r="A5" s="28" t="s">
        <v>14</v>
      </c>
      <c r="B5" s="48">
        <v>0</v>
      </c>
      <c r="C5" s="31">
        <v>0</v>
      </c>
      <c r="D5" s="32">
        <v>48</v>
      </c>
      <c r="E5" s="32">
        <v>5</v>
      </c>
      <c r="F5" s="32">
        <v>26</v>
      </c>
      <c r="G5" s="32">
        <v>7</v>
      </c>
      <c r="H5" s="32">
        <v>0</v>
      </c>
      <c r="I5" s="32">
        <v>0</v>
      </c>
      <c r="J5" s="32">
        <v>11</v>
      </c>
      <c r="K5" s="43">
        <v>2</v>
      </c>
      <c r="L5" s="43">
        <v>0</v>
      </c>
      <c r="M5" s="43">
        <v>0</v>
      </c>
      <c r="N5" s="43">
        <v>0</v>
      </c>
      <c r="O5" s="44">
        <v>0</v>
      </c>
      <c r="P5" s="42"/>
      <c r="Q5" s="42"/>
    </row>
    <row r="6" spans="1:17" ht="12.75">
      <c r="A6" s="28" t="s">
        <v>15</v>
      </c>
      <c r="B6" s="48">
        <v>0</v>
      </c>
      <c r="C6" s="31">
        <v>0</v>
      </c>
      <c r="D6" s="32">
        <v>60</v>
      </c>
      <c r="E6" s="32">
        <v>5</v>
      </c>
      <c r="F6" s="32">
        <v>20</v>
      </c>
      <c r="G6" s="32">
        <v>0</v>
      </c>
      <c r="H6" s="32">
        <v>3</v>
      </c>
      <c r="I6" s="32">
        <v>0</v>
      </c>
      <c r="J6" s="32">
        <v>0</v>
      </c>
      <c r="K6" s="43">
        <v>3</v>
      </c>
      <c r="L6" s="43">
        <v>0</v>
      </c>
      <c r="M6" s="43">
        <v>9</v>
      </c>
      <c r="N6" s="43">
        <v>0</v>
      </c>
      <c r="O6" s="44">
        <v>0</v>
      </c>
      <c r="P6" s="42"/>
      <c r="Q6" s="42"/>
    </row>
    <row r="7" spans="1:17" ht="12.75">
      <c r="A7" s="28" t="s">
        <v>16</v>
      </c>
      <c r="B7" s="48">
        <v>0</v>
      </c>
      <c r="C7" s="31">
        <v>0</v>
      </c>
      <c r="D7" s="32">
        <v>66</v>
      </c>
      <c r="E7" s="32">
        <v>4</v>
      </c>
      <c r="F7" s="32">
        <v>16</v>
      </c>
      <c r="G7" s="32">
        <v>0</v>
      </c>
      <c r="H7" s="32">
        <v>2</v>
      </c>
      <c r="I7" s="32">
        <v>1</v>
      </c>
      <c r="J7" s="32">
        <v>0</v>
      </c>
      <c r="K7" s="43">
        <v>6</v>
      </c>
      <c r="L7" s="43">
        <v>0</v>
      </c>
      <c r="M7" s="43">
        <v>5</v>
      </c>
      <c r="N7" s="43">
        <v>0</v>
      </c>
      <c r="O7" s="44">
        <v>0</v>
      </c>
      <c r="P7" s="42"/>
      <c r="Q7" s="42"/>
    </row>
    <row r="8" spans="1:17" ht="12.75">
      <c r="A8" s="28" t="s">
        <v>17</v>
      </c>
      <c r="B8" s="48">
        <v>0</v>
      </c>
      <c r="C8" s="31">
        <v>2</v>
      </c>
      <c r="D8" s="32">
        <v>47</v>
      </c>
      <c r="E8" s="32">
        <v>0</v>
      </c>
      <c r="F8" s="32">
        <v>17</v>
      </c>
      <c r="G8" s="32">
        <v>11</v>
      </c>
      <c r="H8" s="32">
        <v>3</v>
      </c>
      <c r="I8" s="32">
        <v>0</v>
      </c>
      <c r="J8" s="32">
        <v>5</v>
      </c>
      <c r="K8" s="43">
        <v>2</v>
      </c>
      <c r="L8" s="43">
        <v>0</v>
      </c>
      <c r="M8" s="43">
        <v>12</v>
      </c>
      <c r="N8" s="43">
        <v>0</v>
      </c>
      <c r="O8" s="44">
        <v>0</v>
      </c>
      <c r="P8" s="42"/>
      <c r="Q8" s="42"/>
    </row>
    <row r="9" spans="1:17" ht="12.75">
      <c r="A9" s="28" t="s">
        <v>18</v>
      </c>
      <c r="B9" s="48">
        <v>0.43</v>
      </c>
      <c r="C9" s="31">
        <v>100</v>
      </c>
      <c r="D9" s="32">
        <v>0</v>
      </c>
      <c r="E9" s="32">
        <v>0</v>
      </c>
      <c r="F9" s="32">
        <v>0</v>
      </c>
      <c r="G9" s="32">
        <v>0</v>
      </c>
      <c r="H9" s="32">
        <v>0</v>
      </c>
      <c r="I9" s="32">
        <v>0</v>
      </c>
      <c r="J9" s="32">
        <v>0</v>
      </c>
      <c r="K9" s="43">
        <v>0</v>
      </c>
      <c r="L9" s="43">
        <v>0</v>
      </c>
      <c r="M9" s="43">
        <v>0</v>
      </c>
      <c r="N9" s="43">
        <v>0</v>
      </c>
      <c r="O9" s="44">
        <v>0</v>
      </c>
      <c r="P9" s="42"/>
      <c r="Q9" s="42"/>
    </row>
    <row r="10" spans="1:17" ht="12.75">
      <c r="A10" s="28" t="s">
        <v>19</v>
      </c>
      <c r="B10" s="48">
        <v>0.1630434782608695</v>
      </c>
      <c r="C10" s="31">
        <v>0</v>
      </c>
      <c r="D10" s="32">
        <v>0</v>
      </c>
      <c r="E10" s="32">
        <v>0</v>
      </c>
      <c r="F10" s="32">
        <v>2</v>
      </c>
      <c r="G10" s="32">
        <v>0</v>
      </c>
      <c r="H10" s="32">
        <v>0</v>
      </c>
      <c r="I10" s="32">
        <v>0</v>
      </c>
      <c r="J10" s="32">
        <v>0</v>
      </c>
      <c r="K10" s="43">
        <v>4</v>
      </c>
      <c r="L10" s="43">
        <v>92</v>
      </c>
      <c r="M10" s="43">
        <v>1</v>
      </c>
      <c r="N10" s="43">
        <v>0</v>
      </c>
      <c r="O10" s="44">
        <v>1</v>
      </c>
      <c r="P10" s="42"/>
      <c r="Q10" s="42"/>
    </row>
    <row r="11" spans="1:17" ht="12.75">
      <c r="A11" s="28" t="s">
        <v>20</v>
      </c>
      <c r="B11" s="48">
        <v>0</v>
      </c>
      <c r="C11" s="31">
        <v>13</v>
      </c>
      <c r="D11" s="32">
        <v>0</v>
      </c>
      <c r="E11" s="32">
        <v>0</v>
      </c>
      <c r="F11" s="32">
        <v>0</v>
      </c>
      <c r="G11" s="32">
        <v>0</v>
      </c>
      <c r="H11" s="32">
        <v>0</v>
      </c>
      <c r="I11" s="32">
        <v>0</v>
      </c>
      <c r="J11" s="32">
        <v>0</v>
      </c>
      <c r="K11" s="43">
        <v>0</v>
      </c>
      <c r="L11" s="43">
        <v>83</v>
      </c>
      <c r="M11" s="43">
        <v>0</v>
      </c>
      <c r="N11" s="43">
        <v>3</v>
      </c>
      <c r="O11" s="44">
        <v>0</v>
      </c>
      <c r="P11" s="42"/>
      <c r="Q11" s="42"/>
    </row>
    <row r="12" spans="1:17" ht="12.75">
      <c r="A12" s="28" t="s">
        <v>21</v>
      </c>
      <c r="B12" s="48">
        <v>0</v>
      </c>
      <c r="C12" s="31">
        <v>5</v>
      </c>
      <c r="D12" s="32">
        <v>18</v>
      </c>
      <c r="E12" s="32">
        <v>0</v>
      </c>
      <c r="F12" s="32">
        <v>0</v>
      </c>
      <c r="G12" s="32">
        <v>0</v>
      </c>
      <c r="H12" s="32">
        <v>0</v>
      </c>
      <c r="I12" s="32">
        <v>4</v>
      </c>
      <c r="J12" s="32">
        <v>0</v>
      </c>
      <c r="K12" s="43">
        <v>0</v>
      </c>
      <c r="L12" s="43">
        <v>45</v>
      </c>
      <c r="M12" s="43">
        <v>28</v>
      </c>
      <c r="N12" s="43">
        <v>0</v>
      </c>
      <c r="O12" s="44">
        <v>0</v>
      </c>
      <c r="P12" s="42"/>
      <c r="Q12" s="42"/>
    </row>
    <row r="13" spans="1:17" ht="12.75">
      <c r="A13" s="28" t="s">
        <v>22</v>
      </c>
      <c r="B13" s="48">
        <v>0</v>
      </c>
      <c r="C13" s="31">
        <v>53</v>
      </c>
      <c r="D13" s="32">
        <v>0</v>
      </c>
      <c r="E13" s="32">
        <v>0</v>
      </c>
      <c r="F13" s="32">
        <v>0</v>
      </c>
      <c r="G13" s="32">
        <v>0</v>
      </c>
      <c r="H13" s="32">
        <v>2</v>
      </c>
      <c r="I13" s="32">
        <v>1</v>
      </c>
      <c r="J13" s="32">
        <v>3</v>
      </c>
      <c r="K13" s="43">
        <v>0</v>
      </c>
      <c r="L13" s="43">
        <v>34</v>
      </c>
      <c r="M13" s="43">
        <v>7</v>
      </c>
      <c r="N13" s="43">
        <v>0</v>
      </c>
      <c r="O13" s="44">
        <v>0</v>
      </c>
      <c r="P13" s="42"/>
      <c r="Q13" s="42"/>
    </row>
    <row r="14" spans="1:17" ht="12.75">
      <c r="A14" s="28" t="s">
        <v>23</v>
      </c>
      <c r="B14" s="48">
        <v>0.25</v>
      </c>
      <c r="C14" s="31">
        <v>0</v>
      </c>
      <c r="D14" s="32">
        <v>8</v>
      </c>
      <c r="E14" s="32">
        <v>35</v>
      </c>
      <c r="F14" s="32">
        <v>24</v>
      </c>
      <c r="G14" s="32">
        <v>16</v>
      </c>
      <c r="H14" s="32">
        <v>1</v>
      </c>
      <c r="I14" s="32">
        <v>0</v>
      </c>
      <c r="J14" s="32">
        <v>3</v>
      </c>
      <c r="K14" s="43">
        <v>11</v>
      </c>
      <c r="L14" s="43">
        <v>0</v>
      </c>
      <c r="M14" s="43">
        <v>0</v>
      </c>
      <c r="N14" s="43">
        <v>0</v>
      </c>
      <c r="O14" s="44">
        <v>0</v>
      </c>
      <c r="P14" s="42"/>
      <c r="Q14" s="42"/>
    </row>
    <row r="15" spans="1:17" ht="12.75">
      <c r="A15" s="28" t="s">
        <v>24</v>
      </c>
      <c r="B15" s="48">
        <v>0</v>
      </c>
      <c r="C15" s="31">
        <v>44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43">
        <v>6</v>
      </c>
      <c r="L15" s="43">
        <v>25</v>
      </c>
      <c r="M15" s="43">
        <v>23</v>
      </c>
      <c r="N15" s="43">
        <v>3</v>
      </c>
      <c r="O15" s="44">
        <v>0</v>
      </c>
      <c r="P15" s="42"/>
      <c r="Q15" s="42"/>
    </row>
    <row r="16" spans="1:17" ht="12.75">
      <c r="A16" s="28" t="s">
        <v>25</v>
      </c>
      <c r="B16" s="48">
        <v>0</v>
      </c>
      <c r="C16" s="31">
        <v>0</v>
      </c>
      <c r="D16" s="32">
        <v>50</v>
      </c>
      <c r="E16" s="32">
        <v>5</v>
      </c>
      <c r="F16" s="32">
        <v>31</v>
      </c>
      <c r="G16" s="32">
        <v>1</v>
      </c>
      <c r="H16" s="32">
        <v>4</v>
      </c>
      <c r="I16" s="32">
        <v>0</v>
      </c>
      <c r="J16" s="32">
        <v>8</v>
      </c>
      <c r="K16" s="43">
        <v>2</v>
      </c>
      <c r="L16" s="43">
        <v>0</v>
      </c>
      <c r="M16" s="43">
        <v>0</v>
      </c>
      <c r="N16" s="43">
        <v>0</v>
      </c>
      <c r="O16" s="44">
        <v>0</v>
      </c>
      <c r="P16" s="42"/>
      <c r="Q16" s="42"/>
    </row>
    <row r="17" spans="1:17" ht="12.75">
      <c r="A17" s="28" t="s">
        <v>26</v>
      </c>
      <c r="B17" s="48">
        <v>0.15695652173913038</v>
      </c>
      <c r="C17" s="33">
        <v>0</v>
      </c>
      <c r="D17" s="34">
        <v>27</v>
      </c>
      <c r="E17" s="34">
        <v>0</v>
      </c>
      <c r="F17" s="34">
        <v>14</v>
      </c>
      <c r="G17" s="34">
        <v>0</v>
      </c>
      <c r="H17" s="34">
        <v>11</v>
      </c>
      <c r="I17" s="34">
        <v>0</v>
      </c>
      <c r="J17" s="34">
        <v>37</v>
      </c>
      <c r="K17" s="45">
        <v>11</v>
      </c>
      <c r="L17" s="45">
        <v>0</v>
      </c>
      <c r="M17" s="45">
        <v>0</v>
      </c>
      <c r="N17" s="45">
        <v>0</v>
      </c>
      <c r="O17" s="46">
        <v>0</v>
      </c>
      <c r="P17" s="42"/>
      <c r="Q17" s="42"/>
    </row>
    <row r="18" spans="1:17" s="51" customFormat="1" ht="12.75" customHeight="1">
      <c r="A18" s="49" t="s">
        <v>37</v>
      </c>
      <c r="B18" s="49">
        <f>SUM(Allocation)</f>
        <v>1</v>
      </c>
      <c r="C18" s="49">
        <f>SUMPRODUCT(Allocation,T_Bill)</f>
        <v>43</v>
      </c>
      <c r="D18" s="49">
        <f>SUMPRODUCT(Allocation,Large_Value)</f>
        <v>6.23782608695652</v>
      </c>
      <c r="E18" s="49">
        <f>SUMPRODUCT(Allocation,Large_Growth)</f>
        <v>8.75</v>
      </c>
      <c r="F18" s="49">
        <f>SUMPRODUCT(Allocation,Small_Value)</f>
        <v>8.523478260869565</v>
      </c>
      <c r="G18" s="49">
        <f>SUMPRODUCT(Allocation,Small_Growth)</f>
        <v>4</v>
      </c>
      <c r="H18" s="49">
        <f>SUMPRODUCT(Allocation,Japan)</f>
        <v>1.9765217391304342</v>
      </c>
      <c r="I18" s="49">
        <f>SUMPRODUCT(Allocation,Pacific)</f>
        <v>0</v>
      </c>
      <c r="J18" s="49">
        <f>SUMPRODUCT(Allocation,Europe)</f>
        <v>6.557391304347824</v>
      </c>
      <c r="K18" s="50">
        <f>SUMPRODUCT(Allocation,Emerging_Markets)</f>
        <v>5.128695652173912</v>
      </c>
      <c r="L18" s="50">
        <f>SUMPRODUCT(Allocation,Government)</f>
        <v>14.999999999999995</v>
      </c>
      <c r="M18" s="50">
        <f>SUMPRODUCT(Allocation,High_Yield)</f>
        <v>0.1630434782608695</v>
      </c>
      <c r="N18" s="50">
        <f>SUMPRODUCT(Allocation,International_Bonds)</f>
        <v>0</v>
      </c>
      <c r="O18" s="50">
        <f>SUMPRODUCT(Allocation,Gold)</f>
        <v>0.1630434782608695</v>
      </c>
      <c r="P18" s="50"/>
      <c r="Q18" s="50"/>
    </row>
    <row r="19" spans="1:18" ht="10.5" customHeight="1">
      <c r="A19" s="35"/>
      <c r="B19" s="26"/>
      <c r="C19" s="26"/>
      <c r="D19" s="26"/>
      <c r="E19" s="26"/>
      <c r="F19" s="26"/>
      <c r="G19" s="26"/>
      <c r="H19" s="26"/>
      <c r="I19" s="26"/>
      <c r="J19" s="26"/>
      <c r="K19" s="42"/>
      <c r="L19" s="42"/>
      <c r="M19" s="42"/>
      <c r="N19" s="42"/>
      <c r="O19" s="42"/>
      <c r="P19" s="42"/>
      <c r="Q19" s="42"/>
      <c r="R19" s="4"/>
    </row>
    <row r="20" spans="1:18" ht="18">
      <c r="A20" s="36" t="s">
        <v>29</v>
      </c>
      <c r="B20" s="26"/>
      <c r="C20" s="37">
        <v>43</v>
      </c>
      <c r="D20" s="37">
        <v>3</v>
      </c>
      <c r="E20" s="37">
        <v>3</v>
      </c>
      <c r="F20" s="37">
        <v>5</v>
      </c>
      <c r="G20" s="37">
        <v>4</v>
      </c>
      <c r="H20" s="37">
        <v>10</v>
      </c>
      <c r="I20" s="37">
        <v>2</v>
      </c>
      <c r="J20" s="37">
        <v>5</v>
      </c>
      <c r="K20" s="47">
        <v>10</v>
      </c>
      <c r="L20" s="47">
        <v>15</v>
      </c>
      <c r="M20" s="47">
        <v>0</v>
      </c>
      <c r="N20" s="47">
        <v>0</v>
      </c>
      <c r="O20" s="47">
        <v>0</v>
      </c>
      <c r="P20" s="42"/>
      <c r="Q20" s="42"/>
      <c r="R20" s="4"/>
    </row>
    <row r="21" spans="1:17" s="51" customFormat="1" ht="12.75">
      <c r="A21" s="52" t="s">
        <v>38</v>
      </c>
      <c r="B21" s="49"/>
      <c r="C21" s="51">
        <v>0</v>
      </c>
      <c r="D21" s="51">
        <v>3.2378260869565283</v>
      </c>
      <c r="E21" s="51">
        <v>5.75</v>
      </c>
      <c r="F21" s="51">
        <v>3.5234782608695654</v>
      </c>
      <c r="G21" s="51">
        <v>0</v>
      </c>
      <c r="H21" s="51">
        <v>0</v>
      </c>
      <c r="I21" s="51">
        <v>0</v>
      </c>
      <c r="J21" s="51">
        <v>1.5573913043478258</v>
      </c>
      <c r="K21" s="51">
        <v>0</v>
      </c>
      <c r="L21" s="51">
        <v>0</v>
      </c>
      <c r="M21" s="51">
        <v>0.16304347826087318</v>
      </c>
      <c r="N21" s="51">
        <v>1.1102230246251565E-16</v>
      </c>
      <c r="O21" s="51">
        <v>0.1630434782608695</v>
      </c>
      <c r="P21" s="50"/>
      <c r="Q21" s="50"/>
    </row>
    <row r="22" spans="1:17" s="51" customFormat="1" ht="12.75">
      <c r="A22" s="49" t="s">
        <v>39</v>
      </c>
      <c r="B22" s="49"/>
      <c r="C22" s="51">
        <v>0</v>
      </c>
      <c r="D22" s="51">
        <v>0</v>
      </c>
      <c r="E22" s="51">
        <v>0</v>
      </c>
      <c r="F22" s="51">
        <v>0</v>
      </c>
      <c r="G22" s="51">
        <v>0</v>
      </c>
      <c r="H22" s="51">
        <v>8.023478260869563</v>
      </c>
      <c r="I22" s="51">
        <v>2</v>
      </c>
      <c r="J22" s="51">
        <v>0</v>
      </c>
      <c r="K22" s="51">
        <v>4.8713043478260865</v>
      </c>
      <c r="L22" s="51">
        <v>0</v>
      </c>
      <c r="M22" s="51">
        <v>0</v>
      </c>
      <c r="N22" s="51">
        <v>0</v>
      </c>
      <c r="O22" s="51">
        <v>0</v>
      </c>
      <c r="P22" s="50"/>
      <c r="Q22" s="50"/>
    </row>
    <row r="23" spans="1:17" s="51" customFormat="1" ht="12.75">
      <c r="A23" s="49" t="s">
        <v>41</v>
      </c>
      <c r="B23" s="49"/>
      <c r="C23" s="49">
        <f>C18+C22-C21</f>
        <v>43</v>
      </c>
      <c r="D23" s="49">
        <f aca="true" t="shared" si="0" ref="D23:J23">D18+D22-D21</f>
        <v>2.999999999999992</v>
      </c>
      <c r="E23" s="49">
        <f t="shared" si="0"/>
        <v>3</v>
      </c>
      <c r="F23" s="49">
        <f t="shared" si="0"/>
        <v>5</v>
      </c>
      <c r="G23" s="49">
        <f t="shared" si="0"/>
        <v>4</v>
      </c>
      <c r="H23" s="49">
        <f t="shared" si="0"/>
        <v>9.999999999999996</v>
      </c>
      <c r="I23" s="49">
        <f t="shared" si="0"/>
        <v>2</v>
      </c>
      <c r="J23" s="49">
        <f t="shared" si="0"/>
        <v>4.999999999999998</v>
      </c>
      <c r="K23" s="50">
        <f>K18+K22-K21</f>
        <v>9.999999999999998</v>
      </c>
      <c r="L23" s="50">
        <f>L18+L22-L21</f>
        <v>14.999999999999995</v>
      </c>
      <c r="M23" s="50">
        <f>M18+M22-M21</f>
        <v>-3.6637359812630166E-15</v>
      </c>
      <c r="N23" s="50">
        <f>N18+N22-N21</f>
        <v>-1.1102230246251565E-16</v>
      </c>
      <c r="O23" s="50">
        <f>O18+O22-O21</f>
        <v>0</v>
      </c>
      <c r="P23" s="50"/>
      <c r="Q23" s="50"/>
    </row>
    <row r="24" spans="1:17" s="51" customFormat="1" ht="12.75">
      <c r="A24" s="49" t="s">
        <v>40</v>
      </c>
      <c r="B24" s="49">
        <f>SUM(C24:O24)</f>
        <v>29.289565217391313</v>
      </c>
      <c r="C24" s="49">
        <f>C21+C22</f>
        <v>0</v>
      </c>
      <c r="D24" s="49">
        <f aca="true" t="shared" si="1" ref="D24:O24">D21+D22</f>
        <v>3.2378260869565283</v>
      </c>
      <c r="E24" s="49">
        <f t="shared" si="1"/>
        <v>5.75</v>
      </c>
      <c r="F24" s="49">
        <f t="shared" si="1"/>
        <v>3.5234782608695654</v>
      </c>
      <c r="G24" s="49">
        <f t="shared" si="1"/>
        <v>0</v>
      </c>
      <c r="H24" s="49">
        <f t="shared" si="1"/>
        <v>8.023478260869563</v>
      </c>
      <c r="I24" s="49">
        <f t="shared" si="1"/>
        <v>2</v>
      </c>
      <c r="J24" s="49">
        <f t="shared" si="1"/>
        <v>1.5573913043478258</v>
      </c>
      <c r="K24" s="50">
        <f t="shared" si="1"/>
        <v>4.8713043478260865</v>
      </c>
      <c r="L24" s="50">
        <f t="shared" si="1"/>
        <v>0</v>
      </c>
      <c r="M24" s="50">
        <f t="shared" si="1"/>
        <v>0.16304347826087318</v>
      </c>
      <c r="N24" s="50">
        <f t="shared" si="1"/>
        <v>1.1102230246251565E-16</v>
      </c>
      <c r="O24" s="50">
        <f t="shared" si="1"/>
        <v>0.1630434782608695</v>
      </c>
      <c r="P24" s="50"/>
      <c r="Q24" s="50"/>
    </row>
    <row r="25" ht="12.75">
      <c r="A25" s="2"/>
    </row>
    <row r="26" ht="12.75">
      <c r="A26" s="2"/>
    </row>
    <row r="27" ht="12.75">
      <c r="A27" s="2"/>
    </row>
    <row r="28" ht="12.75">
      <c r="A28" s="2"/>
    </row>
  </sheetData>
  <mergeCells count="1">
    <mergeCell ref="C2:O2"/>
  </mergeCells>
  <printOptions/>
  <pageMargins left="0.75" right="0.75" top="1" bottom="1" header="0.5" footer="0.5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5"/>
  <sheetViews>
    <sheetView zoomScale="200" zoomScaleNormal="200" workbookViewId="0" topLeftCell="A1">
      <selection activeCell="A1" sqref="A1"/>
    </sheetView>
  </sheetViews>
  <sheetFormatPr defaultColWidth="9.140625" defaultRowHeight="12.75"/>
  <cols>
    <col min="1" max="1" width="15.7109375" style="2" customWidth="1"/>
    <col min="2" max="2" width="8.8515625" style="2" customWidth="1"/>
    <col min="3" max="3" width="9.57421875" style="2" customWidth="1"/>
    <col min="4" max="4" width="12.7109375" style="2" customWidth="1"/>
    <col min="5" max="5" width="7.8515625" style="2" customWidth="1"/>
    <col min="6" max="16384" width="9.140625" style="2" customWidth="1"/>
  </cols>
  <sheetData>
    <row r="1" spans="1:6" ht="51" customHeight="1" thickBot="1">
      <c r="A1" s="17" t="s">
        <v>30</v>
      </c>
      <c r="B1" s="24" t="s">
        <v>13</v>
      </c>
      <c r="C1" s="24" t="s">
        <v>14</v>
      </c>
      <c r="D1" s="23" t="s">
        <v>34</v>
      </c>
      <c r="E1" s="23" t="s">
        <v>35</v>
      </c>
      <c r="F1" s="16" t="s">
        <v>36</v>
      </c>
    </row>
    <row r="2" spans="1:6" ht="12.75">
      <c r="A2" s="19" t="s">
        <v>0</v>
      </c>
      <c r="B2" s="6">
        <v>7</v>
      </c>
      <c r="C2" s="6">
        <v>0</v>
      </c>
      <c r="D2" s="7">
        <f aca="true" t="shared" si="0" ref="D2:D14">0.5*B2+0.5*C2</f>
        <v>3.5</v>
      </c>
      <c r="E2" s="6">
        <v>43</v>
      </c>
      <c r="F2" s="8">
        <f aca="true" t="shared" si="1" ref="F2:F14">ABS(D2-E2)</f>
        <v>39.5</v>
      </c>
    </row>
    <row r="3" spans="1:6" ht="12.75">
      <c r="A3" s="20" t="s">
        <v>1</v>
      </c>
      <c r="B3" s="5">
        <v>71</v>
      </c>
      <c r="C3" s="5">
        <v>48</v>
      </c>
      <c r="D3" s="9">
        <f t="shared" si="0"/>
        <v>59.5</v>
      </c>
      <c r="E3" s="5">
        <v>3</v>
      </c>
      <c r="F3" s="10">
        <f t="shared" si="1"/>
        <v>56.5</v>
      </c>
    </row>
    <row r="4" spans="1:6" ht="12.75">
      <c r="A4" s="20" t="s">
        <v>2</v>
      </c>
      <c r="B4" s="5">
        <v>2</v>
      </c>
      <c r="C4" s="5">
        <v>5</v>
      </c>
      <c r="D4" s="9">
        <f t="shared" si="0"/>
        <v>3.5</v>
      </c>
      <c r="E4" s="5">
        <v>3</v>
      </c>
      <c r="F4" s="10">
        <f t="shared" si="1"/>
        <v>0.5</v>
      </c>
    </row>
    <row r="5" spans="1:6" ht="12.75">
      <c r="A5" s="20" t="s">
        <v>3</v>
      </c>
      <c r="B5" s="5">
        <v>6</v>
      </c>
      <c r="C5" s="5">
        <v>26</v>
      </c>
      <c r="D5" s="9">
        <f t="shared" si="0"/>
        <v>16</v>
      </c>
      <c r="E5" s="5">
        <v>5</v>
      </c>
      <c r="F5" s="10">
        <f t="shared" si="1"/>
        <v>11</v>
      </c>
    </row>
    <row r="6" spans="1:6" ht="12.75">
      <c r="A6" s="20" t="s">
        <v>4</v>
      </c>
      <c r="B6" s="5">
        <v>7</v>
      </c>
      <c r="C6" s="5">
        <v>7</v>
      </c>
      <c r="D6" s="9">
        <f t="shared" si="0"/>
        <v>7</v>
      </c>
      <c r="E6" s="5">
        <v>4</v>
      </c>
      <c r="F6" s="10">
        <f t="shared" si="1"/>
        <v>3</v>
      </c>
    </row>
    <row r="7" spans="1:6" ht="12.75">
      <c r="A7" s="20" t="s">
        <v>5</v>
      </c>
      <c r="B7" s="5">
        <v>2</v>
      </c>
      <c r="C7" s="5">
        <v>0</v>
      </c>
      <c r="D7" s="9">
        <f t="shared" si="0"/>
        <v>1</v>
      </c>
      <c r="E7" s="5">
        <v>10</v>
      </c>
      <c r="F7" s="10">
        <f t="shared" si="1"/>
        <v>9</v>
      </c>
    </row>
    <row r="8" spans="1:6" ht="12.75">
      <c r="A8" s="20" t="s">
        <v>6</v>
      </c>
      <c r="B8" s="5">
        <v>0</v>
      </c>
      <c r="C8" s="5">
        <v>0</v>
      </c>
      <c r="D8" s="9">
        <f t="shared" si="0"/>
        <v>0</v>
      </c>
      <c r="E8" s="5">
        <v>2</v>
      </c>
      <c r="F8" s="10">
        <f t="shared" si="1"/>
        <v>2</v>
      </c>
    </row>
    <row r="9" spans="1:6" ht="12.75">
      <c r="A9" s="20" t="s">
        <v>7</v>
      </c>
      <c r="B9" s="5">
        <v>0</v>
      </c>
      <c r="C9" s="5">
        <v>11</v>
      </c>
      <c r="D9" s="9">
        <f t="shared" si="0"/>
        <v>5.5</v>
      </c>
      <c r="E9" s="5">
        <v>5</v>
      </c>
      <c r="F9" s="10">
        <f t="shared" si="1"/>
        <v>0.5</v>
      </c>
    </row>
    <row r="10" spans="1:6" ht="12.75">
      <c r="A10" s="20" t="s">
        <v>32</v>
      </c>
      <c r="B10" s="5">
        <v>5</v>
      </c>
      <c r="C10" s="5">
        <v>2</v>
      </c>
      <c r="D10" s="9">
        <f t="shared" si="0"/>
        <v>3.5</v>
      </c>
      <c r="E10" s="5">
        <v>10</v>
      </c>
      <c r="F10" s="10">
        <f t="shared" si="1"/>
        <v>6.5</v>
      </c>
    </row>
    <row r="11" spans="1:6" ht="12.75">
      <c r="A11" s="20" t="s">
        <v>9</v>
      </c>
      <c r="B11" s="5">
        <v>0</v>
      </c>
      <c r="C11" s="5">
        <v>0</v>
      </c>
      <c r="D11" s="9">
        <f t="shared" si="0"/>
        <v>0</v>
      </c>
      <c r="E11" s="5">
        <v>15</v>
      </c>
      <c r="F11" s="10">
        <f t="shared" si="1"/>
        <v>15</v>
      </c>
    </row>
    <row r="12" spans="1:6" ht="12.75">
      <c r="A12" s="20" t="s">
        <v>10</v>
      </c>
      <c r="B12" s="5">
        <v>0</v>
      </c>
      <c r="C12" s="5">
        <v>0</v>
      </c>
      <c r="D12" s="9">
        <f t="shared" si="0"/>
        <v>0</v>
      </c>
      <c r="E12" s="5">
        <v>0</v>
      </c>
      <c r="F12" s="10">
        <f t="shared" si="1"/>
        <v>0</v>
      </c>
    </row>
    <row r="13" spans="1:6" ht="12.75">
      <c r="A13" s="20" t="s">
        <v>33</v>
      </c>
      <c r="B13" s="5">
        <v>0</v>
      </c>
      <c r="C13" s="5">
        <v>0</v>
      </c>
      <c r="D13" s="9">
        <f t="shared" si="0"/>
        <v>0</v>
      </c>
      <c r="E13" s="5">
        <v>0</v>
      </c>
      <c r="F13" s="10">
        <f t="shared" si="1"/>
        <v>0</v>
      </c>
    </row>
    <row r="14" spans="1:6" ht="13.5" thickBot="1">
      <c r="A14" s="21" t="s">
        <v>12</v>
      </c>
      <c r="B14" s="11">
        <v>0</v>
      </c>
      <c r="C14" s="11">
        <v>0</v>
      </c>
      <c r="D14" s="12">
        <f t="shared" si="0"/>
        <v>0</v>
      </c>
      <c r="E14" s="11">
        <v>0</v>
      </c>
      <c r="F14" s="13">
        <f t="shared" si="1"/>
        <v>0</v>
      </c>
    </row>
    <row r="15" spans="2:6" ht="13.5" thickBot="1">
      <c r="B15" s="14">
        <v>0.5</v>
      </c>
      <c r="C15" s="15">
        <v>0.5</v>
      </c>
      <c r="E15" s="18" t="s">
        <v>31</v>
      </c>
      <c r="F15" s="22">
        <f>SUM(F2:F14)</f>
        <v>143.5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GEORGIA INSTITUTE OF TECHNOLOGY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Vande Vate</dc:creator>
  <cp:keywords/>
  <dc:description/>
  <cp:lastModifiedBy>jvandeva</cp:lastModifiedBy>
  <dcterms:created xsi:type="dcterms:W3CDTF">1998-10-12T16:00:39Z</dcterms:created>
  <dcterms:modified xsi:type="dcterms:W3CDTF">2003-04-09T10:53:20Z</dcterms:modified>
  <cp:category/>
  <cp:version/>
  <cp:contentType/>
  <cp:contentStatus/>
</cp:coreProperties>
</file>