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5850" windowHeight="4110" activeTab="3"/>
  </bookViews>
  <sheets>
    <sheet name="Factor effects plots (2)" sheetId="1" r:id="rId1"/>
    <sheet name="Factor effects plots" sheetId="2" r:id="rId2"/>
    <sheet name="DOE Data Corrected" sheetId="3" r:id="rId3"/>
    <sheet name="DOE Data" sheetId="4" r:id="rId4"/>
  </sheets>
  <definedNames>
    <definedName name="_xlnm.Print_Area" localSheetId="3">'DOE Data'!$A$1:$K$40</definedName>
    <definedName name="_xlnm.Print_Area" localSheetId="2">'DOE Data Corrected'!$A$1:$K$40</definedName>
  </definedNames>
  <calcPr fullCalcOnLoad="1"/>
</workbook>
</file>

<file path=xl/sharedStrings.xml><?xml version="1.0" encoding="utf-8"?>
<sst xmlns="http://schemas.openxmlformats.org/spreadsheetml/2006/main" count="259" uniqueCount="70">
  <si>
    <t>Mean Distance</t>
  </si>
  <si>
    <t>Std Deviation</t>
  </si>
  <si>
    <t>Variance</t>
  </si>
  <si>
    <t>Signal/NoiseR</t>
  </si>
  <si>
    <t>S/N squared</t>
  </si>
  <si>
    <t>A1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</si>
  <si>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</si>
  <si>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</si>
  <si>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</si>
  <si>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</si>
  <si>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</si>
  <si>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</si>
  <si>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</si>
  <si>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</si>
  <si>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</si>
  <si>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A2</t>
  </si>
  <si>
    <t>A3</t>
  </si>
  <si>
    <t>ANOM table for means</t>
  </si>
  <si>
    <t>10log(m2/s2)</t>
  </si>
  <si>
    <t>Use to find which parameter setting gives greatest mean flying distance.</t>
  </si>
  <si>
    <t>mean level 1</t>
  </si>
  <si>
    <t>mean level 2</t>
  </si>
  <si>
    <t>mean level 3</t>
  </si>
  <si>
    <t>ANOVA table for variations</t>
  </si>
  <si>
    <t xml:space="preserve"> </t>
  </si>
  <si>
    <t>mean</t>
  </si>
  <si>
    <t>ANOM table for variances</t>
  </si>
  <si>
    <t>grand total sum of squares</t>
  </si>
  <si>
    <t>Use to find which parameter setting is most robust to noise.</t>
  </si>
  <si>
    <t>sum of squares due to mean</t>
  </si>
  <si>
    <t>total sum of squares</t>
  </si>
  <si>
    <t>Factor</t>
  </si>
  <si>
    <t>A</t>
  </si>
  <si>
    <t>B</t>
  </si>
  <si>
    <t>C</t>
  </si>
  <si>
    <t>D</t>
  </si>
  <si>
    <t>sum of squares</t>
  </si>
  <si>
    <t>mean  square</t>
  </si>
  <si>
    <t xml:space="preserve">ANOM table for S/N ratios </t>
  </si>
  <si>
    <t>variance factor</t>
  </si>
  <si>
    <t>Use to find which parameter setting represents a reasonable tradeoff.</t>
  </si>
  <si>
    <t>Experiment #</t>
  </si>
  <si>
    <t>N1 #1</t>
  </si>
  <si>
    <t>N1 #2</t>
  </si>
  <si>
    <t>N1 #3</t>
  </si>
  <si>
    <t>N2 #1</t>
  </si>
  <si>
    <t>N2 #2</t>
  </si>
  <si>
    <t>N2 #3</t>
  </si>
  <si>
    <t>A: Stop Pin</t>
  </si>
  <si>
    <t>B: Draw Angle</t>
  </si>
  <si>
    <t>C: Cup Position</t>
  </si>
  <si>
    <t>D: Post Pin</t>
  </si>
  <si>
    <t>SP1</t>
  </si>
  <si>
    <t>SP2</t>
  </si>
  <si>
    <t>SP3</t>
  </si>
  <si>
    <t>DA1</t>
  </si>
  <si>
    <t>DA2</t>
  </si>
  <si>
    <t>DA3</t>
  </si>
  <si>
    <t>CUP1</t>
  </si>
  <si>
    <t>CUP2</t>
  </si>
  <si>
    <t>CUP3</t>
  </si>
  <si>
    <t>PP1</t>
  </si>
  <si>
    <t>PP2</t>
  </si>
  <si>
    <t>PP3</t>
  </si>
  <si>
    <t>GRAND MEANS</t>
  </si>
  <si>
    <t>Corrected for distance</t>
  </si>
  <si>
    <t>var</t>
  </si>
  <si>
    <t>SN</t>
  </si>
  <si>
    <t>S/N Ratio</t>
  </si>
  <si>
    <t>probability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</si>
</sst>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(2)'!$J$4:$J$18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(2)'!$K$4:$K$18</c:f>
              <c:numCache>
                <c:ptCount val="15"/>
                <c:pt idx="0">
                  <c:v>64.78888888888889</c:v>
                </c:pt>
                <c:pt idx="1">
                  <c:v>63.41111111111112</c:v>
                </c:pt>
                <c:pt idx="2">
                  <c:v>56.51111111111111</c:v>
                </c:pt>
                <c:pt idx="4">
                  <c:v>36.111111111111114</c:v>
                </c:pt>
                <c:pt idx="5">
                  <c:v>62.56666666666666</c:v>
                </c:pt>
                <c:pt idx="6">
                  <c:v>86.03333333333335</c:v>
                </c:pt>
                <c:pt idx="8">
                  <c:v>57.833333333333336</c:v>
                </c:pt>
                <c:pt idx="9">
                  <c:v>57.32222222222222</c:v>
                </c:pt>
                <c:pt idx="10">
                  <c:v>69.55555555555556</c:v>
                </c:pt>
                <c:pt idx="12">
                  <c:v>55.36111111111111</c:v>
                </c:pt>
                <c:pt idx="13">
                  <c:v>59.666666666666664</c:v>
                </c:pt>
                <c:pt idx="14">
                  <c:v>69.68333333333334</c:v>
                </c:pt>
              </c:numCache>
            </c:numRef>
          </c:val>
          <c:smooth val="0"/>
        </c:ser>
        <c:marker val="1"/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(2)'!$I$24:$I$38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(2)'!$J$24:$J$38</c:f>
              <c:numCache>
                <c:ptCount val="15"/>
                <c:pt idx="0">
                  <c:v>84.34377777777792</c:v>
                </c:pt>
                <c:pt idx="1">
                  <c:v>83.63000000000066</c:v>
                </c:pt>
                <c:pt idx="2">
                  <c:v>80.9633333333335</c:v>
                </c:pt>
                <c:pt idx="4">
                  <c:v>28.168666666666766</c:v>
                </c:pt>
                <c:pt idx="5">
                  <c:v>94.51000000000033</c:v>
                </c:pt>
                <c:pt idx="6">
                  <c:v>126.25844444444495</c:v>
                </c:pt>
                <c:pt idx="8">
                  <c:v>53.42200000000054</c:v>
                </c:pt>
                <c:pt idx="9">
                  <c:v>74.95666666666646</c:v>
                </c:pt>
                <c:pt idx="10">
                  <c:v>120.55844444444507</c:v>
                </c:pt>
                <c:pt idx="12">
                  <c:v>91.83633333333364</c:v>
                </c:pt>
                <c:pt idx="13">
                  <c:v>60.7893333333337</c:v>
                </c:pt>
                <c:pt idx="14">
                  <c:v>96.31144444444472</c:v>
                </c:pt>
              </c:numCache>
            </c:numRef>
          </c:val>
          <c:smooth val="0"/>
        </c:ser>
        <c:marker val="1"/>
        <c:axId val="58942579"/>
        <c:axId val="60721164"/>
      </c:line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(sec^2)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42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S/N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(2)'!$I$43:$I$57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(2)'!$J$43:$J$57</c:f>
              <c:numCache>
                <c:ptCount val="15"/>
                <c:pt idx="0">
                  <c:v>18.390888280015417</c:v>
                </c:pt>
                <c:pt idx="1">
                  <c:v>17.180338537898745</c:v>
                </c:pt>
                <c:pt idx="2">
                  <c:v>16.07077609911329</c:v>
                </c:pt>
                <c:pt idx="4">
                  <c:v>17.40220464319562</c:v>
                </c:pt>
                <c:pt idx="5">
                  <c:v>16.41632127140731</c:v>
                </c:pt>
                <c:pt idx="6">
                  <c:v>17.82347700242452</c:v>
                </c:pt>
                <c:pt idx="8">
                  <c:v>18.81650091828484</c:v>
                </c:pt>
                <c:pt idx="9">
                  <c:v>16.8087673658866</c:v>
                </c:pt>
                <c:pt idx="10">
                  <c:v>16.01673463285601</c:v>
                </c:pt>
                <c:pt idx="12">
                  <c:v>16.93302024005555</c:v>
                </c:pt>
                <c:pt idx="13">
                  <c:v>17.362622555172653</c:v>
                </c:pt>
                <c:pt idx="14">
                  <c:v>17.34636012179924</c:v>
                </c:pt>
              </c:numCache>
            </c:numRef>
          </c:val>
          <c:smooth val="0"/>
        </c:ser>
        <c:marker val="1"/>
        <c:axId val="9619565"/>
        <c:axId val="19467222"/>
      </c:lineChart>
      <c:catAx>
        <c:axId val="961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S/N Ratio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plots'!$J$4:$J$18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plots'!$K$4:$K$18</c:f>
              <c:numCache>
                <c:ptCount val="15"/>
                <c:pt idx="0">
                  <c:v>51.78888888888889</c:v>
                </c:pt>
                <c:pt idx="1">
                  <c:v>47.41111111111112</c:v>
                </c:pt>
                <c:pt idx="2">
                  <c:v>39.01111111111111</c:v>
                </c:pt>
                <c:pt idx="4">
                  <c:v>20.27777777777778</c:v>
                </c:pt>
                <c:pt idx="5">
                  <c:v>47.23333333333333</c:v>
                </c:pt>
                <c:pt idx="6">
                  <c:v>70.7</c:v>
                </c:pt>
                <c:pt idx="8">
                  <c:v>43.333333333333336</c:v>
                </c:pt>
                <c:pt idx="9">
                  <c:v>41.82222222222222</c:v>
                </c:pt>
                <c:pt idx="10">
                  <c:v>53.05555555555555</c:v>
                </c:pt>
                <c:pt idx="12">
                  <c:v>39.69444444444445</c:v>
                </c:pt>
                <c:pt idx="13">
                  <c:v>44</c:v>
                </c:pt>
                <c:pt idx="14">
                  <c:v>54.51666666666667</c:v>
                </c:pt>
              </c:numCache>
            </c:numRef>
          </c:val>
          <c:smooth val="0"/>
        </c:ser>
        <c:marker val="1"/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8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plots'!$I$24:$I$38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plots'!$J$24:$J$38</c:f>
              <c:numCache>
                <c:ptCount val="15"/>
                <c:pt idx="0">
                  <c:v>84.34377777777739</c:v>
                </c:pt>
                <c:pt idx="1">
                  <c:v>83.6300000000003</c:v>
                </c:pt>
                <c:pt idx="2">
                  <c:v>80.96333333333315</c:v>
                </c:pt>
                <c:pt idx="4">
                  <c:v>28.16866666666664</c:v>
                </c:pt>
                <c:pt idx="5">
                  <c:v>94.50999999999999</c:v>
                </c:pt>
                <c:pt idx="6">
                  <c:v>126.25844444444424</c:v>
                </c:pt>
                <c:pt idx="8">
                  <c:v>53.422000000000025</c:v>
                </c:pt>
                <c:pt idx="9">
                  <c:v>74.95666666666646</c:v>
                </c:pt>
                <c:pt idx="10">
                  <c:v>120.55844444444436</c:v>
                </c:pt>
                <c:pt idx="12">
                  <c:v>91.83633333333349</c:v>
                </c:pt>
                <c:pt idx="13">
                  <c:v>60.78933333333335</c:v>
                </c:pt>
                <c:pt idx="14">
                  <c:v>96.311444444444</c:v>
                </c:pt>
              </c:numCache>
            </c:numRef>
          </c:val>
          <c:smooth val="0"/>
        </c:ser>
        <c:marker val="1"/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(sec^2)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3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S/N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plots'!$I$43:$I$57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plots'!$J$43:$J$57</c:f>
              <c:numCache>
                <c:ptCount val="15"/>
                <c:pt idx="0">
                  <c:v>15.677615797902922</c:v>
                </c:pt>
                <c:pt idx="1">
                  <c:v>14.34138405525677</c:v>
                </c:pt>
                <c:pt idx="2">
                  <c:v>12.303546864471379</c:v>
                </c:pt>
                <c:pt idx="4">
                  <c:v>12.326348632302471</c:v>
                </c:pt>
                <c:pt idx="5">
                  <c:v>13.978707661592006</c:v>
                </c:pt>
                <c:pt idx="6">
                  <c:v>16.017490423736586</c:v>
                </c:pt>
                <c:pt idx="8">
                  <c:v>15.763001877959278</c:v>
                </c:pt>
                <c:pt idx="9">
                  <c:v>13.874625860187392</c:v>
                </c:pt>
                <c:pt idx="10">
                  <c:v>12.684918979484399</c:v>
                </c:pt>
                <c:pt idx="12">
                  <c:v>13.643334235209593</c:v>
                </c:pt>
                <c:pt idx="13">
                  <c:v>13.992341431892372</c:v>
                </c:pt>
                <c:pt idx="14">
                  <c:v>14.686871050529101</c:v>
                </c:pt>
              </c:numCache>
            </c:numRef>
          </c:val>
          <c:smooth val="0"/>
        </c:ser>
        <c:marker val="1"/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S/N Ratio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6</xdr:col>
      <xdr:colOff>533400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90550" y="542925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542925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90550" y="2914650"/>
        <a:ext cx="4067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31</xdr:row>
      <xdr:rowOff>123825</xdr:rowOff>
    </xdr:from>
    <xdr:to>
      <xdr:col>6</xdr:col>
      <xdr:colOff>523875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561975" y="5143500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6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90550" y="542925"/>
        <a:ext cx="4057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542925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90550" y="2914650"/>
        <a:ext cx="4067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31</xdr:row>
      <xdr:rowOff>123825</xdr:rowOff>
    </xdr:from>
    <xdr:to>
      <xdr:col>6</xdr:col>
      <xdr:colOff>523875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561975" y="5143500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O57"/>
  <sheetViews>
    <sheetView workbookViewId="0" topLeftCell="A1">
      <selection activeCell="F51" sqref="F51"/>
    </sheetView>
  </sheetViews>
  <sheetFormatPr defaultColWidth="9.00390625" defaultRowHeight="12.75"/>
  <sheetData>
    <row r="2" ht="12.75">
      <c r="K2" t="str">
        <f>'DOE Data'!A12</f>
        <v>ANOM table for means</v>
      </c>
    </row>
    <row r="4" spans="10:15" ht="12.75">
      <c r="J4" t="s">
        <v>52</v>
      </c>
      <c r="K4">
        <f>'DOE Data Corrected'!A14</f>
        <v>64.78888888888889</v>
      </c>
      <c r="L4">
        <f>'DOE Data Corrected'!B14</f>
        <v>36.111111111111114</v>
      </c>
      <c r="M4">
        <f>'DOE Data Corrected'!C14</f>
        <v>57.833333333333336</v>
      </c>
      <c r="N4">
        <f>'DOE Data Corrected'!D14</f>
        <v>55.36111111111111</v>
      </c>
      <c r="O4" t="str">
        <f>'DOE Data'!E14</f>
        <v>mean level 1</v>
      </c>
    </row>
    <row r="5" spans="10:15" ht="12.75">
      <c r="J5" t="s">
        <v>53</v>
      </c>
      <c r="K5">
        <f>'DOE Data Corrected'!A15</f>
        <v>63.41111111111112</v>
      </c>
      <c r="L5">
        <f>'DOE Data Corrected'!B15</f>
        <v>62.56666666666666</v>
      </c>
      <c r="M5">
        <f>'DOE Data Corrected'!C15</f>
        <v>57.32222222222222</v>
      </c>
      <c r="N5">
        <f>'DOE Data Corrected'!D15</f>
        <v>59.666666666666664</v>
      </c>
      <c r="O5" t="str">
        <f>'DOE Data'!E15</f>
        <v>mean level 2</v>
      </c>
    </row>
    <row r="6" spans="10:15" ht="12.75">
      <c r="J6" t="s">
        <v>54</v>
      </c>
      <c r="K6">
        <f>'DOE Data Corrected'!A16</f>
        <v>56.51111111111111</v>
      </c>
      <c r="L6">
        <f>'DOE Data Corrected'!B16</f>
        <v>86.03333333333335</v>
      </c>
      <c r="M6">
        <f>'DOE Data Corrected'!C16</f>
        <v>69.55555555555556</v>
      </c>
      <c r="N6">
        <f>'DOE Data Corrected'!D16</f>
        <v>69.68333333333334</v>
      </c>
      <c r="O6" t="str">
        <f>'DOE Data'!E16</f>
        <v>mean level 3</v>
      </c>
    </row>
    <row r="8" spans="10:11" ht="12.75">
      <c r="J8" t="s">
        <v>55</v>
      </c>
      <c r="K8">
        <f>L4</f>
        <v>36.111111111111114</v>
      </c>
    </row>
    <row r="9" spans="10:11" ht="12.75">
      <c r="J9" t="s">
        <v>56</v>
      </c>
      <c r="K9">
        <f>L5</f>
        <v>62.56666666666666</v>
      </c>
    </row>
    <row r="10" spans="10:11" ht="12.75">
      <c r="J10" t="s">
        <v>57</v>
      </c>
      <c r="K10">
        <f>L6</f>
        <v>86.03333333333335</v>
      </c>
    </row>
    <row r="12" spans="10:11" ht="12.75">
      <c r="J12" t="s">
        <v>58</v>
      </c>
      <c r="K12">
        <f>M4</f>
        <v>57.833333333333336</v>
      </c>
    </row>
    <row r="13" spans="10:11" ht="12.75">
      <c r="J13" t="s">
        <v>59</v>
      </c>
      <c r="K13">
        <f>M5</f>
        <v>57.32222222222222</v>
      </c>
    </row>
    <row r="14" spans="10:11" ht="12.75">
      <c r="J14" t="s">
        <v>60</v>
      </c>
      <c r="K14">
        <f>M6</f>
        <v>69.55555555555556</v>
      </c>
    </row>
    <row r="16" spans="10:11" ht="12.75">
      <c r="J16" t="s">
        <v>61</v>
      </c>
      <c r="K16">
        <f>N4</f>
        <v>55.36111111111111</v>
      </c>
    </row>
    <row r="17" spans="10:11" ht="12.75">
      <c r="J17" t="s">
        <v>62</v>
      </c>
      <c r="K17">
        <f>N5</f>
        <v>59.666666666666664</v>
      </c>
    </row>
    <row r="18" spans="10:11" ht="12.75">
      <c r="J18" t="s">
        <v>63</v>
      </c>
      <c r="K18">
        <f>N6</f>
        <v>69.68333333333334</v>
      </c>
    </row>
    <row r="22" ht="12.75">
      <c r="J22" t="str">
        <f>'DOE Data'!A18</f>
        <v>ANOM table for variances</v>
      </c>
    </row>
    <row r="24" spans="9:14" ht="12.75">
      <c r="I24" t="s">
        <v>52</v>
      </c>
      <c r="J24">
        <f>'DOE Data Corrected'!A20</f>
        <v>84.34377777777792</v>
      </c>
      <c r="K24">
        <f>'DOE Data Corrected'!B20</f>
        <v>28.168666666666766</v>
      </c>
      <c r="L24">
        <f>'DOE Data Corrected'!C20</f>
        <v>53.42200000000054</v>
      </c>
      <c r="M24">
        <f>'DOE Data Corrected'!D20</f>
        <v>91.83633333333364</v>
      </c>
      <c r="N24" t="str">
        <f>'DOE Data'!E20</f>
        <v>mean level 1</v>
      </c>
    </row>
    <row r="25" spans="9:14" ht="12.75">
      <c r="I25" t="s">
        <v>53</v>
      </c>
      <c r="J25">
        <f>'DOE Data Corrected'!A21</f>
        <v>83.63000000000066</v>
      </c>
      <c r="K25">
        <f>'DOE Data Corrected'!B21</f>
        <v>94.51000000000033</v>
      </c>
      <c r="L25">
        <f>'DOE Data Corrected'!C21</f>
        <v>74.95666666666646</v>
      </c>
      <c r="M25">
        <f>'DOE Data Corrected'!D21</f>
        <v>60.7893333333337</v>
      </c>
      <c r="N25" t="str">
        <f>'DOE Data'!E21</f>
        <v>mean level 2</v>
      </c>
    </row>
    <row r="26" spans="9:14" ht="12.75">
      <c r="I26" t="s">
        <v>54</v>
      </c>
      <c r="J26">
        <f>'DOE Data Corrected'!A22</f>
        <v>80.9633333333335</v>
      </c>
      <c r="K26">
        <f>'DOE Data Corrected'!B22</f>
        <v>126.25844444444495</v>
      </c>
      <c r="L26">
        <f>'DOE Data Corrected'!C22</f>
        <v>120.55844444444507</v>
      </c>
      <c r="M26">
        <f>'DOE Data Corrected'!D22</f>
        <v>96.31144444444472</v>
      </c>
      <c r="N26" t="str">
        <f>'DOE Data'!E22</f>
        <v>mean level 3</v>
      </c>
    </row>
    <row r="28" spans="9:10" ht="12.75">
      <c r="I28" t="s">
        <v>55</v>
      </c>
      <c r="J28">
        <f>K24</f>
        <v>28.168666666666766</v>
      </c>
    </row>
    <row r="29" spans="9:10" ht="12.75">
      <c r="I29" t="s">
        <v>56</v>
      </c>
      <c r="J29">
        <f>K25</f>
        <v>94.51000000000033</v>
      </c>
    </row>
    <row r="30" spans="9:10" ht="12.75">
      <c r="I30" t="s">
        <v>57</v>
      </c>
      <c r="J30">
        <f>K26</f>
        <v>126.25844444444495</v>
      </c>
    </row>
    <row r="32" spans="9:10" ht="12.75">
      <c r="I32" t="s">
        <v>58</v>
      </c>
      <c r="J32">
        <f>L24</f>
        <v>53.42200000000054</v>
      </c>
    </row>
    <row r="33" spans="9:10" ht="12.75">
      <c r="I33" t="s">
        <v>59</v>
      </c>
      <c r="J33">
        <f>L25</f>
        <v>74.95666666666646</v>
      </c>
    </row>
    <row r="34" spans="9:10" ht="12.75">
      <c r="I34" t="s">
        <v>60</v>
      </c>
      <c r="J34">
        <f>L26</f>
        <v>120.55844444444507</v>
      </c>
    </row>
    <row r="36" spans="9:10" ht="12.75">
      <c r="I36" t="s">
        <v>61</v>
      </c>
      <c r="J36">
        <f>M24</f>
        <v>91.83633333333364</v>
      </c>
    </row>
    <row r="37" spans="9:10" ht="12.75">
      <c r="I37" t="s">
        <v>62</v>
      </c>
      <c r="J37">
        <f>M25</f>
        <v>60.7893333333337</v>
      </c>
    </row>
    <row r="38" spans="9:10" ht="12.75">
      <c r="I38" t="s">
        <v>63</v>
      </c>
      <c r="J38">
        <f>M26</f>
        <v>96.31144444444472</v>
      </c>
    </row>
    <row r="41" ht="12.75">
      <c r="J41" t="str">
        <f>'DOE Data'!A24</f>
        <v>ANOM table for S/N ratios </v>
      </c>
    </row>
    <row r="43" spans="9:14" ht="12.75">
      <c r="I43" t="s">
        <v>52</v>
      </c>
      <c r="J43">
        <f>'DOE Data Corrected'!A26</f>
        <v>18.390888280015417</v>
      </c>
      <c r="K43">
        <f>'DOE Data Corrected'!B26</f>
        <v>17.40220464319562</v>
      </c>
      <c r="L43">
        <f>'DOE Data Corrected'!C26</f>
        <v>18.81650091828484</v>
      </c>
      <c r="M43">
        <f>'DOE Data Corrected'!D26</f>
        <v>16.93302024005555</v>
      </c>
      <c r="N43" t="str">
        <f>'DOE Data'!E26</f>
        <v>mean level 1</v>
      </c>
    </row>
    <row r="44" spans="9:14" ht="12.75">
      <c r="I44" t="s">
        <v>53</v>
      </c>
      <c r="J44">
        <f>'DOE Data Corrected'!A27</f>
        <v>17.180338537898745</v>
      </c>
      <c r="K44">
        <f>'DOE Data Corrected'!B27</f>
        <v>16.41632127140731</v>
      </c>
      <c r="L44">
        <f>'DOE Data Corrected'!C27</f>
        <v>16.8087673658866</v>
      </c>
      <c r="M44">
        <f>'DOE Data Corrected'!D27</f>
        <v>17.362622555172653</v>
      </c>
      <c r="N44" t="str">
        <f>'DOE Data'!E27</f>
        <v>mean level 2</v>
      </c>
    </row>
    <row r="45" spans="9:14" ht="12.75">
      <c r="I45" t="s">
        <v>54</v>
      </c>
      <c r="J45">
        <f>'DOE Data Corrected'!A28</f>
        <v>16.07077609911329</v>
      </c>
      <c r="K45">
        <f>'DOE Data Corrected'!B28</f>
        <v>17.82347700242452</v>
      </c>
      <c r="L45">
        <f>'DOE Data Corrected'!C28</f>
        <v>16.01673463285601</v>
      </c>
      <c r="M45">
        <f>'DOE Data Corrected'!D28</f>
        <v>17.34636012179924</v>
      </c>
      <c r="N45" t="str">
        <f>'DOE Data'!E28</f>
        <v>mean level 3</v>
      </c>
    </row>
    <row r="47" spans="9:10" ht="12.75">
      <c r="I47" t="s">
        <v>55</v>
      </c>
      <c r="J47">
        <f>K43</f>
        <v>17.40220464319562</v>
      </c>
    </row>
    <row r="48" spans="9:10" ht="12.75">
      <c r="I48" t="s">
        <v>56</v>
      </c>
      <c r="J48">
        <f>K44</f>
        <v>16.41632127140731</v>
      </c>
    </row>
    <row r="49" spans="9:10" ht="12.75">
      <c r="I49" t="s">
        <v>57</v>
      </c>
      <c r="J49">
        <f>K45</f>
        <v>17.82347700242452</v>
      </c>
    </row>
    <row r="51" spans="9:10" ht="12.75">
      <c r="I51" t="s">
        <v>58</v>
      </c>
      <c r="J51">
        <f>L43</f>
        <v>18.81650091828484</v>
      </c>
    </row>
    <row r="52" spans="9:10" ht="12.75">
      <c r="I52" t="s">
        <v>59</v>
      </c>
      <c r="J52">
        <f>L44</f>
        <v>16.8087673658866</v>
      </c>
    </row>
    <row r="53" spans="9:10" ht="12.75">
      <c r="I53" t="s">
        <v>60</v>
      </c>
      <c r="J53">
        <f>L45</f>
        <v>16.01673463285601</v>
      </c>
    </row>
    <row r="55" spans="9:10" ht="12.75">
      <c r="I55" t="s">
        <v>61</v>
      </c>
      <c r="J55">
        <f>M43</f>
        <v>16.93302024005555</v>
      </c>
    </row>
    <row r="56" spans="9:10" ht="12.75">
      <c r="I56" t="s">
        <v>62</v>
      </c>
      <c r="J56">
        <f>M44</f>
        <v>17.362622555172653</v>
      </c>
    </row>
    <row r="57" spans="9:10" ht="12.75">
      <c r="I57" t="s">
        <v>63</v>
      </c>
      <c r="J57">
        <f>M45</f>
        <v>17.34636012179924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O57"/>
  <sheetViews>
    <sheetView workbookViewId="0" topLeftCell="A1">
      <selection activeCell="H17" sqref="H17"/>
    </sheetView>
  </sheetViews>
  <sheetFormatPr defaultColWidth="9.00390625" defaultRowHeight="12.75"/>
  <sheetData>
    <row r="2" ht="12.75">
      <c r="K2" t="str">
        <f>'DOE Data'!A12</f>
        <v>ANOM table for means</v>
      </c>
    </row>
    <row r="4" spans="10:15" ht="12.75">
      <c r="J4" t="s">
        <v>52</v>
      </c>
      <c r="K4">
        <f>'DOE Data'!A14</f>
        <v>51.78888888888889</v>
      </c>
      <c r="L4">
        <f>'DOE Data'!B14</f>
        <v>20.27777777777778</v>
      </c>
      <c r="M4">
        <f>'DOE Data'!C14</f>
        <v>43.333333333333336</v>
      </c>
      <c r="N4">
        <f>'DOE Data'!D14</f>
        <v>39.69444444444445</v>
      </c>
      <c r="O4" t="str">
        <f>'DOE Data'!E14</f>
        <v>mean level 1</v>
      </c>
    </row>
    <row r="5" spans="10:15" ht="12.75">
      <c r="J5" t="s">
        <v>53</v>
      </c>
      <c r="K5">
        <f>'DOE Data'!A15</f>
        <v>47.41111111111112</v>
      </c>
      <c r="L5">
        <f>'DOE Data'!B15</f>
        <v>47.23333333333333</v>
      </c>
      <c r="M5">
        <f>'DOE Data'!C15</f>
        <v>41.82222222222222</v>
      </c>
      <c r="N5">
        <f>'DOE Data'!D15</f>
        <v>44</v>
      </c>
      <c r="O5" t="str">
        <f>'DOE Data'!E15</f>
        <v>mean level 2</v>
      </c>
    </row>
    <row r="6" spans="10:15" ht="12.75">
      <c r="J6" t="s">
        <v>54</v>
      </c>
      <c r="K6">
        <f>'DOE Data'!A16</f>
        <v>39.01111111111111</v>
      </c>
      <c r="L6">
        <f>'DOE Data'!B16</f>
        <v>70.7</v>
      </c>
      <c r="M6">
        <f>'DOE Data'!C16</f>
        <v>53.05555555555555</v>
      </c>
      <c r="N6">
        <f>'DOE Data'!D16</f>
        <v>54.51666666666667</v>
      </c>
      <c r="O6" t="str">
        <f>'DOE Data'!E16</f>
        <v>mean level 3</v>
      </c>
    </row>
    <row r="8" spans="10:11" ht="12.75">
      <c r="J8" t="s">
        <v>55</v>
      </c>
      <c r="K8">
        <f>L4</f>
        <v>20.27777777777778</v>
      </c>
    </row>
    <row r="9" spans="10:11" ht="12.75">
      <c r="J9" t="s">
        <v>56</v>
      </c>
      <c r="K9">
        <f>L5</f>
        <v>47.23333333333333</v>
      </c>
    </row>
    <row r="10" spans="10:11" ht="12.75">
      <c r="J10" t="s">
        <v>57</v>
      </c>
      <c r="K10">
        <f>L6</f>
        <v>70.7</v>
      </c>
    </row>
    <row r="12" spans="10:11" ht="12.75">
      <c r="J12" t="s">
        <v>58</v>
      </c>
      <c r="K12">
        <f>M4</f>
        <v>43.333333333333336</v>
      </c>
    </row>
    <row r="13" spans="10:11" ht="12.75">
      <c r="J13" t="s">
        <v>59</v>
      </c>
      <c r="K13">
        <f>M5</f>
        <v>41.82222222222222</v>
      </c>
    </row>
    <row r="14" spans="10:11" ht="12.75">
      <c r="J14" t="s">
        <v>60</v>
      </c>
      <c r="K14">
        <f>M6</f>
        <v>53.05555555555555</v>
      </c>
    </row>
    <row r="16" spans="10:11" ht="12.75">
      <c r="J16" t="s">
        <v>61</v>
      </c>
      <c r="K16">
        <f>N4</f>
        <v>39.69444444444445</v>
      </c>
    </row>
    <row r="17" spans="10:11" ht="12.75">
      <c r="J17" t="s">
        <v>62</v>
      </c>
      <c r="K17">
        <f>N5</f>
        <v>44</v>
      </c>
    </row>
    <row r="18" spans="10:11" ht="12.75">
      <c r="J18" t="s">
        <v>63</v>
      </c>
      <c r="K18">
        <f>N6</f>
        <v>54.51666666666667</v>
      </c>
    </row>
    <row r="22" ht="12.75">
      <c r="J22" t="str">
        <f>'DOE Data'!A18</f>
        <v>ANOM table for variances</v>
      </c>
    </row>
    <row r="24" spans="9:14" ht="12.75">
      <c r="I24" t="s">
        <v>52</v>
      </c>
      <c r="J24">
        <f>'DOE Data'!A20</f>
        <v>84.34377777777739</v>
      </c>
      <c r="K24">
        <f>'DOE Data'!B20</f>
        <v>28.16866666666664</v>
      </c>
      <c r="L24">
        <f>'DOE Data'!C20</f>
        <v>53.422000000000025</v>
      </c>
      <c r="M24">
        <f>'DOE Data'!D20</f>
        <v>91.83633333333349</v>
      </c>
      <c r="N24" t="str">
        <f>'DOE Data'!E20</f>
        <v>mean level 1</v>
      </c>
    </row>
    <row r="25" spans="9:14" ht="12.75">
      <c r="I25" t="s">
        <v>53</v>
      </c>
      <c r="J25">
        <f>'DOE Data'!A21</f>
        <v>83.6300000000003</v>
      </c>
      <c r="K25">
        <f>'DOE Data'!B21</f>
        <v>94.50999999999999</v>
      </c>
      <c r="L25">
        <f>'DOE Data'!C21</f>
        <v>74.95666666666646</v>
      </c>
      <c r="M25">
        <f>'DOE Data'!D21</f>
        <v>60.78933333333335</v>
      </c>
      <c r="N25" t="str">
        <f>'DOE Data'!E21</f>
        <v>mean level 2</v>
      </c>
    </row>
    <row r="26" spans="9:14" ht="12.75">
      <c r="I26" t="s">
        <v>54</v>
      </c>
      <c r="J26">
        <f>'DOE Data'!A22</f>
        <v>80.96333333333315</v>
      </c>
      <c r="K26">
        <f>'DOE Data'!B22</f>
        <v>126.25844444444424</v>
      </c>
      <c r="L26">
        <f>'DOE Data'!C22</f>
        <v>120.55844444444436</v>
      </c>
      <c r="M26">
        <f>'DOE Data'!D22</f>
        <v>96.311444444444</v>
      </c>
      <c r="N26" t="str">
        <f>'DOE Data'!E22</f>
        <v>mean level 3</v>
      </c>
    </row>
    <row r="28" spans="9:10" ht="12.75">
      <c r="I28" t="s">
        <v>55</v>
      </c>
      <c r="J28">
        <f>K24</f>
        <v>28.16866666666664</v>
      </c>
    </row>
    <row r="29" spans="9:10" ht="12.75">
      <c r="I29" t="s">
        <v>56</v>
      </c>
      <c r="J29">
        <f>K25</f>
        <v>94.50999999999999</v>
      </c>
    </row>
    <row r="30" spans="9:10" ht="12.75">
      <c r="I30" t="s">
        <v>57</v>
      </c>
      <c r="J30">
        <f>K26</f>
        <v>126.25844444444424</v>
      </c>
    </row>
    <row r="32" spans="9:10" ht="12.75">
      <c r="I32" t="s">
        <v>58</v>
      </c>
      <c r="J32">
        <f>L24</f>
        <v>53.422000000000025</v>
      </c>
    </row>
    <row r="33" spans="9:10" ht="12.75">
      <c r="I33" t="s">
        <v>59</v>
      </c>
      <c r="J33">
        <f>L25</f>
        <v>74.95666666666646</v>
      </c>
    </row>
    <row r="34" spans="9:10" ht="12.75">
      <c r="I34" t="s">
        <v>60</v>
      </c>
      <c r="J34">
        <f>L26</f>
        <v>120.55844444444436</v>
      </c>
    </row>
    <row r="36" spans="9:10" ht="12.75">
      <c r="I36" t="s">
        <v>61</v>
      </c>
      <c r="J36">
        <f>M24</f>
        <v>91.83633333333349</v>
      </c>
    </row>
    <row r="37" spans="9:10" ht="12.75">
      <c r="I37" t="s">
        <v>62</v>
      </c>
      <c r="J37">
        <f>M25</f>
        <v>60.78933333333335</v>
      </c>
    </row>
    <row r="38" spans="9:10" ht="12.75">
      <c r="I38" t="s">
        <v>63</v>
      </c>
      <c r="J38">
        <f>M26</f>
        <v>96.311444444444</v>
      </c>
    </row>
    <row r="41" ht="12.75">
      <c r="J41" t="str">
        <f>'DOE Data'!A24</f>
        <v>ANOM table for S/N ratios </v>
      </c>
    </row>
    <row r="43" spans="9:14" ht="12.75">
      <c r="I43" t="s">
        <v>52</v>
      </c>
      <c r="J43">
        <f>'DOE Data'!A26</f>
        <v>15.677615797902922</v>
      </c>
      <c r="K43">
        <f>'DOE Data'!B26</f>
        <v>12.326348632302471</v>
      </c>
      <c r="L43">
        <f>'DOE Data'!C26</f>
        <v>15.763001877959278</v>
      </c>
      <c r="M43">
        <f>'DOE Data'!D26</f>
        <v>13.643334235209593</v>
      </c>
      <c r="N43" t="str">
        <f>'DOE Data'!E26</f>
        <v>mean level 1</v>
      </c>
    </row>
    <row r="44" spans="9:14" ht="12.75">
      <c r="I44" t="s">
        <v>53</v>
      </c>
      <c r="J44">
        <f>'DOE Data'!A27</f>
        <v>14.34138405525677</v>
      </c>
      <c r="K44">
        <f>'DOE Data'!B27</f>
        <v>13.978707661592006</v>
      </c>
      <c r="L44">
        <f>'DOE Data'!C27</f>
        <v>13.874625860187392</v>
      </c>
      <c r="M44">
        <f>'DOE Data'!D27</f>
        <v>13.992341431892372</v>
      </c>
      <c r="N44" t="str">
        <f>'DOE Data'!E27</f>
        <v>mean level 2</v>
      </c>
    </row>
    <row r="45" spans="9:14" ht="12.75">
      <c r="I45" t="s">
        <v>54</v>
      </c>
      <c r="J45">
        <f>'DOE Data'!A28</f>
        <v>12.303546864471379</v>
      </c>
      <c r="K45">
        <f>'DOE Data'!B28</f>
        <v>16.017490423736586</v>
      </c>
      <c r="L45">
        <f>'DOE Data'!C28</f>
        <v>12.684918979484399</v>
      </c>
      <c r="M45">
        <f>'DOE Data'!D28</f>
        <v>14.686871050529101</v>
      </c>
      <c r="N45" t="str">
        <f>'DOE Data'!E28</f>
        <v>mean level 3</v>
      </c>
    </row>
    <row r="47" spans="9:10" ht="12.75">
      <c r="I47" t="s">
        <v>55</v>
      </c>
      <c r="J47">
        <f>K43</f>
        <v>12.326348632302471</v>
      </c>
    </row>
    <row r="48" spans="9:10" ht="12.75">
      <c r="I48" t="s">
        <v>56</v>
      </c>
      <c r="J48">
        <f>K44</f>
        <v>13.978707661592006</v>
      </c>
    </row>
    <row r="49" spans="9:10" ht="12.75">
      <c r="I49" t="s">
        <v>57</v>
      </c>
      <c r="J49">
        <f>K45</f>
        <v>16.017490423736586</v>
      </c>
    </row>
    <row r="51" spans="9:10" ht="12.75">
      <c r="I51" t="s">
        <v>58</v>
      </c>
      <c r="J51">
        <f>L43</f>
        <v>15.763001877959278</v>
      </c>
    </row>
    <row r="52" spans="9:10" ht="12.75">
      <c r="I52" t="s">
        <v>59</v>
      </c>
      <c r="J52">
        <f>L44</f>
        <v>13.874625860187392</v>
      </c>
    </row>
    <row r="53" spans="9:10" ht="12.75">
      <c r="I53" t="s">
        <v>60</v>
      </c>
      <c r="J53">
        <f>L45</f>
        <v>12.684918979484399</v>
      </c>
    </row>
    <row r="55" spans="9:10" ht="12.75">
      <c r="I55" t="s">
        <v>61</v>
      </c>
      <c r="J55">
        <f>M43</f>
        <v>13.643334235209593</v>
      </c>
    </row>
    <row r="56" spans="9:10" ht="12.75">
      <c r="I56" t="s">
        <v>62</v>
      </c>
      <c r="J56">
        <f>M44</f>
        <v>13.992341431892372</v>
      </c>
    </row>
    <row r="57" spans="9:10" ht="12.75">
      <c r="I57" t="s">
        <v>63</v>
      </c>
      <c r="J57">
        <f>M45</f>
        <v>14.686871050529101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selection activeCell="F12" sqref="F12"/>
    </sheetView>
  </sheetViews>
  <sheetFormatPr defaultColWidth="9.00390625" defaultRowHeight="12.75"/>
  <cols>
    <col min="1" max="8" width="14.375" style="5" customWidth="1"/>
    <col min="9" max="16384" width="10.75390625" style="5" customWidth="1"/>
  </cols>
  <sheetData>
    <row r="1" spans="1:10" ht="12.75">
      <c r="A1" s="1" t="s">
        <v>48</v>
      </c>
      <c r="B1" s="1" t="s">
        <v>49</v>
      </c>
      <c r="C1" s="1" t="s">
        <v>50</v>
      </c>
      <c r="D1" s="1" t="s">
        <v>51</v>
      </c>
      <c r="E1" s="2" t="s">
        <v>0</v>
      </c>
      <c r="F1" s="3" t="s">
        <v>1</v>
      </c>
      <c r="G1" s="3" t="s">
        <v>2</v>
      </c>
      <c r="H1" s="4" t="s">
        <v>3</v>
      </c>
      <c r="J1" s="1" t="s">
        <v>4</v>
      </c>
    </row>
    <row r="2" spans="1:10" ht="12.75">
      <c r="A2" s="6" t="s">
        <v>5</v>
      </c>
      <c r="B2" s="7" t="s">
        <v>6</v>
      </c>
      <c r="C2" s="7" t="s">
        <v>7</v>
      </c>
      <c r="D2" s="8" t="s">
        <v>8</v>
      </c>
      <c r="E2" s="9">
        <f>AVERAGE(B43:N43)</f>
        <v>29.38333333333333</v>
      </c>
      <c r="F2" s="10">
        <f>STDEV(B43:N43)</f>
        <v>2.9721484933742452</v>
      </c>
      <c r="G2" s="10">
        <f aca="true" t="shared" si="0" ref="G2:G10">F2^2</f>
        <v>8.833666666666796</v>
      </c>
      <c r="H2" s="11">
        <f aca="true" t="shared" si="1" ref="H2:H10">10*LOG(E2^2/G2)</f>
        <v>19.900611164523983</v>
      </c>
      <c r="J2" s="10">
        <f aca="true" t="shared" si="2" ref="J2:J10">H2^2</f>
        <v>396.03432472157664</v>
      </c>
    </row>
    <row r="3" spans="1:10" ht="12.75">
      <c r="A3" s="12" t="s">
        <v>5</v>
      </c>
      <c r="B3" s="1" t="s">
        <v>9</v>
      </c>
      <c r="C3" s="1" t="s">
        <v>10</v>
      </c>
      <c r="D3" s="13" t="s">
        <v>11</v>
      </c>
      <c r="E3" s="9">
        <f aca="true" t="shared" si="3" ref="E3:E10">AVERAGE(B44:N44)</f>
        <v>59.63333333333333</v>
      </c>
      <c r="F3" s="10">
        <f aca="true" t="shared" si="4" ref="F3:F10">STDEV(B44:N44)</f>
        <v>8.103250376649259</v>
      </c>
      <c r="G3" s="10">
        <f t="shared" si="0"/>
        <v>65.66266666666635</v>
      </c>
      <c r="H3" s="11">
        <f t="shared" si="1"/>
        <v>17.33659655545453</v>
      </c>
      <c r="J3" s="10">
        <f t="shared" si="2"/>
        <v>300.5575801265979</v>
      </c>
    </row>
    <row r="4" spans="1:10" ht="12.75">
      <c r="A4" s="12" t="s">
        <v>5</v>
      </c>
      <c r="B4" s="1" t="s">
        <v>12</v>
      </c>
      <c r="C4" s="1" t="s">
        <v>13</v>
      </c>
      <c r="D4" s="13" t="s">
        <v>14</v>
      </c>
      <c r="E4" s="9">
        <f t="shared" si="3"/>
        <v>105.35000000000001</v>
      </c>
      <c r="F4" s="10">
        <f t="shared" si="4"/>
        <v>13.361698993765748</v>
      </c>
      <c r="G4" s="10">
        <f t="shared" si="0"/>
        <v>178.5350000000006</v>
      </c>
      <c r="H4" s="11">
        <f t="shared" si="1"/>
        <v>17.93545712006774</v>
      </c>
      <c r="J4" s="10">
        <f t="shared" si="2"/>
        <v>321.68062210578853</v>
      </c>
    </row>
    <row r="5" spans="1:10" ht="12.75">
      <c r="A5" s="12" t="s">
        <v>15</v>
      </c>
      <c r="B5" s="1" t="s">
        <v>6</v>
      </c>
      <c r="C5" s="1" t="s">
        <v>10</v>
      </c>
      <c r="D5" s="13" t="s">
        <v>14</v>
      </c>
      <c r="E5" s="9">
        <f t="shared" si="3"/>
        <v>41.81666666666667</v>
      </c>
      <c r="F5" s="10">
        <f t="shared" si="4"/>
        <v>5.842060138912173</v>
      </c>
      <c r="G5" s="10">
        <f t="shared" si="0"/>
        <v>34.12966666666652</v>
      </c>
      <c r="H5" s="11">
        <f t="shared" si="1"/>
        <v>17.095667751752757</v>
      </c>
      <c r="J5" s="10">
        <f t="shared" si="2"/>
        <v>292.2618558783192</v>
      </c>
    </row>
    <row r="6" spans="1:10" ht="12.75">
      <c r="A6" s="12" t="s">
        <v>15</v>
      </c>
      <c r="B6" s="1" t="s">
        <v>9</v>
      </c>
      <c r="C6" s="1" t="s">
        <v>13</v>
      </c>
      <c r="D6" s="13" t="s">
        <v>8</v>
      </c>
      <c r="E6" s="9">
        <f t="shared" si="3"/>
        <v>66.18333333333332</v>
      </c>
      <c r="F6" s="10">
        <f t="shared" si="4"/>
        <v>11.899481781433494</v>
      </c>
      <c r="G6" s="10">
        <f t="shared" si="0"/>
        <v>141.59766666666764</v>
      </c>
      <c r="H6" s="11">
        <f t="shared" si="1"/>
        <v>14.904411765190162</v>
      </c>
      <c r="J6" s="10">
        <f t="shared" si="2"/>
        <v>222.14149006633892</v>
      </c>
    </row>
    <row r="7" spans="1:10" ht="12.75">
      <c r="A7" s="12" t="s">
        <v>15</v>
      </c>
      <c r="B7" s="1" t="s">
        <v>12</v>
      </c>
      <c r="C7" s="1" t="s">
        <v>7</v>
      </c>
      <c r="D7" s="13" t="s">
        <v>11</v>
      </c>
      <c r="E7" s="9">
        <f t="shared" si="3"/>
        <v>82.23333333333333</v>
      </c>
      <c r="F7" s="10">
        <f t="shared" si="4"/>
        <v>8.66964051542322</v>
      </c>
      <c r="G7" s="10">
        <f t="shared" si="0"/>
        <v>75.16266666666779</v>
      </c>
      <c r="H7" s="11">
        <f t="shared" si="1"/>
        <v>19.54093609675331</v>
      </c>
      <c r="J7" s="10">
        <f t="shared" si="2"/>
        <v>381.8481835373965</v>
      </c>
    </row>
    <row r="8" spans="1:10" ht="12.75">
      <c r="A8" s="12" t="s">
        <v>16</v>
      </c>
      <c r="B8" s="1" t="s">
        <v>6</v>
      </c>
      <c r="C8" s="1" t="s">
        <v>13</v>
      </c>
      <c r="D8" s="13" t="s">
        <v>11</v>
      </c>
      <c r="E8" s="9">
        <f t="shared" si="3"/>
        <v>37.13333333333333</v>
      </c>
      <c r="F8" s="10">
        <f t="shared" si="4"/>
        <v>6.445360088208182</v>
      </c>
      <c r="G8" s="10">
        <f t="shared" si="0"/>
        <v>41.54266666666698</v>
      </c>
      <c r="H8" s="11">
        <f t="shared" si="1"/>
        <v>15.210335013310125</v>
      </c>
      <c r="J8" s="10">
        <f t="shared" si="2"/>
        <v>231.35429121712792</v>
      </c>
    </row>
    <row r="9" spans="1:10" ht="12.75">
      <c r="A9" s="12" t="s">
        <v>16</v>
      </c>
      <c r="B9" s="1" t="s">
        <v>9</v>
      </c>
      <c r="C9" s="1" t="s">
        <v>7</v>
      </c>
      <c r="D9" s="13" t="s">
        <v>14</v>
      </c>
      <c r="E9" s="9">
        <f t="shared" si="3"/>
        <v>61.88333333333333</v>
      </c>
      <c r="F9" s="10">
        <f t="shared" si="4"/>
        <v>8.733250635740797</v>
      </c>
      <c r="G9" s="10">
        <f t="shared" si="0"/>
        <v>76.26966666666704</v>
      </c>
      <c r="H9" s="11">
        <f t="shared" si="1"/>
        <v>17.00795549357723</v>
      </c>
      <c r="J9" s="10">
        <f t="shared" si="2"/>
        <v>289.2705500715039</v>
      </c>
    </row>
    <row r="10" spans="1:10" ht="12.75">
      <c r="A10" s="14" t="s">
        <v>16</v>
      </c>
      <c r="B10" s="15" t="s">
        <v>12</v>
      </c>
      <c r="C10" s="15" t="s">
        <v>10</v>
      </c>
      <c r="D10" s="16" t="s">
        <v>8</v>
      </c>
      <c r="E10" s="17">
        <f t="shared" si="3"/>
        <v>70.51666666666667</v>
      </c>
      <c r="F10" s="18">
        <f t="shared" si="4"/>
        <v>11.183812707063119</v>
      </c>
      <c r="G10" s="18">
        <f t="shared" si="0"/>
        <v>125.07766666666649</v>
      </c>
      <c r="H10" s="19">
        <f t="shared" si="1"/>
        <v>15.99403779045251</v>
      </c>
      <c r="J10" s="10">
        <f t="shared" si="2"/>
        <v>255.809244842423</v>
      </c>
    </row>
    <row r="11" spans="4:8" ht="12.75">
      <c r="D11" s="5" t="s">
        <v>64</v>
      </c>
      <c r="E11" s="20">
        <f>AVERAGE(E2:E10)</f>
        <v>61.57037037037037</v>
      </c>
      <c r="F11" s="20">
        <f>AVERAGE(F2:F10)</f>
        <v>8.57896708117447</v>
      </c>
      <c r="G11" s="20">
        <f>AVERAGE(G2:G10)</f>
        <v>82.97903703703736</v>
      </c>
      <c r="H11" s="20">
        <f>AVERAGE(H2:H10)</f>
        <v>17.214000972342482</v>
      </c>
    </row>
    <row r="12" spans="1:8" ht="12.75">
      <c r="A12" s="21" t="s">
        <v>17</v>
      </c>
      <c r="H12" s="5" t="s">
        <v>18</v>
      </c>
    </row>
    <row r="13" spans="1:4" ht="12.75">
      <c r="A13" s="5" t="s">
        <v>19</v>
      </c>
      <c r="B13" s="10"/>
      <c r="C13" s="10"/>
      <c r="D13" s="10"/>
    </row>
    <row r="14" spans="1:5" ht="12.75">
      <c r="A14" s="22">
        <f>(E2+E3+E4)/3</f>
        <v>64.78888888888889</v>
      </c>
      <c r="B14" s="23">
        <f>(E2+E5+E8)/3</f>
        <v>36.111111111111114</v>
      </c>
      <c r="C14" s="23">
        <f>(E2+E7+E9)/3</f>
        <v>57.833333333333336</v>
      </c>
      <c r="D14" s="24">
        <f>(E2+E6+E10)/3</f>
        <v>55.36111111111111</v>
      </c>
      <c r="E14" s="5" t="s">
        <v>20</v>
      </c>
    </row>
    <row r="15" spans="1:5" ht="12.75">
      <c r="A15" s="9">
        <f>(E5+E6+E7)/3</f>
        <v>63.41111111111112</v>
      </c>
      <c r="B15" s="10">
        <f>(E3+E6+E9)/3</f>
        <v>62.56666666666666</v>
      </c>
      <c r="C15" s="10">
        <f>(E3+E5+E10)/3</f>
        <v>57.32222222222222</v>
      </c>
      <c r="D15" s="11">
        <f>(E3+E7+E8)/3</f>
        <v>59.666666666666664</v>
      </c>
      <c r="E15" s="5" t="s">
        <v>21</v>
      </c>
    </row>
    <row r="16" spans="1:8" ht="12.75">
      <c r="A16" s="17">
        <f>(E8+E9+E10)/3</f>
        <v>56.51111111111111</v>
      </c>
      <c r="B16" s="18">
        <f>(E4+E7+E10)/3</f>
        <v>86.03333333333335</v>
      </c>
      <c r="C16" s="18">
        <f>(E4+E6+E8)/3</f>
        <v>69.55555555555556</v>
      </c>
      <c r="D16" s="19">
        <f>(E4+E5+E9)/3</f>
        <v>69.68333333333334</v>
      </c>
      <c r="E16" s="5" t="s">
        <v>22</v>
      </c>
      <c r="H16" s="5" t="s">
        <v>23</v>
      </c>
    </row>
    <row r="17" spans="2:9" ht="12.75">
      <c r="B17" s="5" t="s">
        <v>24</v>
      </c>
      <c r="H17" s="20">
        <f>AVERAGE(H2:H10)</f>
        <v>17.214000972342482</v>
      </c>
      <c r="I17" s="5" t="s">
        <v>25</v>
      </c>
    </row>
    <row r="18" spans="1:9" ht="12.75">
      <c r="A18" s="21" t="s">
        <v>26</v>
      </c>
      <c r="H18" s="20">
        <f>SUM(J2:J10)</f>
        <v>2690.9581425670726</v>
      </c>
      <c r="I18" s="5" t="s">
        <v>27</v>
      </c>
    </row>
    <row r="19" spans="1:16" ht="12.75">
      <c r="A19" s="5" t="s">
        <v>28</v>
      </c>
      <c r="B19" s="10"/>
      <c r="C19" s="10"/>
      <c r="D19" s="10"/>
      <c r="H19" s="20">
        <f>9*H17^2</f>
        <v>2666.8964652822715</v>
      </c>
      <c r="I19" s="5" t="s">
        <v>29</v>
      </c>
      <c r="P19" s="20"/>
    </row>
    <row r="20" spans="1:16" ht="12.75">
      <c r="A20" s="22">
        <f>(G2+G3+G4)/3</f>
        <v>84.34377777777792</v>
      </c>
      <c r="B20" s="23">
        <f>(G2+G5+G8)/3</f>
        <v>28.168666666666766</v>
      </c>
      <c r="C20" s="23">
        <f>(G2+G7+G9)/3</f>
        <v>53.42200000000054</v>
      </c>
      <c r="D20" s="24">
        <f>(G2+G6+G10)/3</f>
        <v>91.83633333333364</v>
      </c>
      <c r="E20" s="5" t="s">
        <v>20</v>
      </c>
      <c r="H20" s="20">
        <f>H18-H19</f>
        <v>24.061677284801135</v>
      </c>
      <c r="I20" s="5" t="s">
        <v>30</v>
      </c>
      <c r="P20" s="20"/>
    </row>
    <row r="21" spans="1:16" ht="12.75">
      <c r="A21" s="9">
        <f>(G5+G6+G7)/3</f>
        <v>83.63000000000066</v>
      </c>
      <c r="B21" s="10">
        <f>(G3+G6+G9)/3</f>
        <v>94.51000000000033</v>
      </c>
      <c r="C21" s="10">
        <f>(G3+G5+G10)/3</f>
        <v>74.95666666666646</v>
      </c>
      <c r="D21" s="11">
        <f>(G3+G7+G8)/3</f>
        <v>60.7893333333337</v>
      </c>
      <c r="E21" s="5" t="s">
        <v>21</v>
      </c>
      <c r="G21" s="5" t="s">
        <v>31</v>
      </c>
      <c r="H21" s="1" t="s">
        <v>32</v>
      </c>
      <c r="I21" s="1" t="s">
        <v>33</v>
      </c>
      <c r="J21" s="1" t="s">
        <v>34</v>
      </c>
      <c r="K21" s="1" t="s">
        <v>35</v>
      </c>
      <c r="P21" s="20"/>
    </row>
    <row r="22" spans="1:16" ht="12.75">
      <c r="A22" s="17">
        <f>(G8+G9+G10)/3</f>
        <v>80.9633333333335</v>
      </c>
      <c r="B22" s="18">
        <f>(G4+G7+G10)/3</f>
        <v>126.25844444444495</v>
      </c>
      <c r="C22" s="18">
        <f>(G4+G6+G8)/3</f>
        <v>120.55844444444507</v>
      </c>
      <c r="D22" s="19">
        <f>(G4+G5+G9)/3</f>
        <v>96.31144444444472</v>
      </c>
      <c r="E22" s="5" t="s">
        <v>22</v>
      </c>
      <c r="G22" s="5" t="s">
        <v>36</v>
      </c>
      <c r="H22" s="25">
        <f>3*(A26-$H$17)^2+3*(A27-$H$17)^2+3*(A28-$H$17)^2</f>
        <v>8.079480015672704</v>
      </c>
      <c r="I22" s="25">
        <f>3*(B26-$H$17)^2+3*(B27-$H$17)^2+3*(B28-$H$17)^2</f>
        <v>3.1295236747535595</v>
      </c>
      <c r="J22" s="25">
        <f>3*(C26-$H$17)^2+3*(C27-$H$17)^2+3*(C28-$H$17)^2</f>
        <v>12.497001120641524</v>
      </c>
      <c r="K22" s="25">
        <f>3*(D26-$H$17)^2+3*(D27-$H$17)^2+3*(D28-$H$17)^2</f>
        <v>0.3556724737330842</v>
      </c>
      <c r="P22" s="20"/>
    </row>
    <row r="23" spans="7:11" ht="12.75">
      <c r="G23" s="5" t="s">
        <v>37</v>
      </c>
      <c r="H23" s="25">
        <f>H22/2</f>
        <v>4.039740007836352</v>
      </c>
      <c r="I23" s="25">
        <f>I22/2</f>
        <v>1.5647618373767798</v>
      </c>
      <c r="J23" s="25">
        <f>J22/2</f>
        <v>6.248500560320762</v>
      </c>
      <c r="K23" s="25">
        <f>K22/2</f>
        <v>0.1778362368665421</v>
      </c>
    </row>
    <row r="24" spans="1:11" ht="12.75">
      <c r="A24" s="21" t="s">
        <v>38</v>
      </c>
      <c r="G24" s="5" t="s">
        <v>39</v>
      </c>
      <c r="H24" s="25">
        <f>H23</f>
        <v>4.039740007836352</v>
      </c>
      <c r="I24" s="25">
        <f>I23</f>
        <v>1.5647618373767798</v>
      </c>
      <c r="J24" s="25">
        <f>J23</f>
        <v>6.248500560320762</v>
      </c>
      <c r="K24" s="25">
        <f>K23</f>
        <v>0.1778362368665421</v>
      </c>
    </row>
    <row r="25" spans="1:8" ht="12.75">
      <c r="A25" s="5" t="s">
        <v>40</v>
      </c>
      <c r="B25" s="10"/>
      <c r="C25" s="10"/>
      <c r="D25" s="10"/>
      <c r="G25" s="25"/>
      <c r="H25" s="25"/>
    </row>
    <row r="26" spans="1:8" ht="12.75">
      <c r="A26" s="22">
        <f>(H2+H3+H4)/3</f>
        <v>18.390888280015417</v>
      </c>
      <c r="B26" s="23">
        <f>(H2+H5+H8)/3</f>
        <v>17.40220464319562</v>
      </c>
      <c r="C26" s="23">
        <f>(H2+H7+H9)/3</f>
        <v>18.81650091828484</v>
      </c>
      <c r="D26" s="24">
        <f>(H2+H6+H10)/3</f>
        <v>16.93302024005555</v>
      </c>
      <c r="E26" s="5" t="s">
        <v>20</v>
      </c>
      <c r="G26" s="25"/>
      <c r="H26" s="25"/>
    </row>
    <row r="27" spans="1:8" ht="12.75">
      <c r="A27" s="9">
        <f>(H5+H6+H7)/3</f>
        <v>17.180338537898745</v>
      </c>
      <c r="B27" s="10">
        <f>(H3+H6+H9)/3</f>
        <v>16.41632127140731</v>
      </c>
      <c r="C27" s="10">
        <f>(H3+H5+H10)/3</f>
        <v>16.8087673658866</v>
      </c>
      <c r="D27" s="11">
        <f>(H3+H7+H8)/3</f>
        <v>17.362622555172653</v>
      </c>
      <c r="E27" s="5" t="s">
        <v>21</v>
      </c>
      <c r="G27" s="25"/>
      <c r="H27" s="25"/>
    </row>
    <row r="28" spans="1:8" ht="12.75">
      <c r="A28" s="17">
        <f>(H8+H9+H10)/3</f>
        <v>16.07077609911329</v>
      </c>
      <c r="B28" s="18">
        <f>(H4+H7+H10)/3</f>
        <v>17.82347700242452</v>
      </c>
      <c r="C28" s="18">
        <f>(H4+H6+H8)/3</f>
        <v>16.01673463285601</v>
      </c>
      <c r="D28" s="19">
        <f>(H4+H5+H9)/3</f>
        <v>17.34636012179924</v>
      </c>
      <c r="E28" s="5" t="s">
        <v>22</v>
      </c>
      <c r="G28" s="25"/>
      <c r="H28" s="25"/>
    </row>
    <row r="30" spans="1:7" s="15" customFormat="1" ht="12.75">
      <c r="A30" s="15" t="s">
        <v>41</v>
      </c>
      <c r="B30" s="15" t="s">
        <v>42</v>
      </c>
      <c r="C30" s="15" t="s">
        <v>43</v>
      </c>
      <c r="D30" s="15" t="s">
        <v>44</v>
      </c>
      <c r="E30" s="15" t="s">
        <v>45</v>
      </c>
      <c r="F30" s="15" t="s">
        <v>46</v>
      </c>
      <c r="G30" s="15" t="s">
        <v>47</v>
      </c>
    </row>
    <row r="31" spans="1:11" s="1" customFormat="1" ht="12.75">
      <c r="A31" s="26">
        <v>1</v>
      </c>
      <c r="B31" s="1">
        <v>19</v>
      </c>
      <c r="C31" s="1">
        <v>19.5</v>
      </c>
      <c r="D31" s="1">
        <v>20.2</v>
      </c>
      <c r="E31" s="1">
        <v>14</v>
      </c>
      <c r="F31" s="27">
        <v>14</v>
      </c>
      <c r="G31" s="27">
        <v>14.6</v>
      </c>
      <c r="H31" s="27"/>
      <c r="I31" s="27"/>
      <c r="J31" s="27"/>
      <c r="K31" s="8"/>
    </row>
    <row r="32" spans="1:11" s="1" customFormat="1" ht="12.75">
      <c r="A32" s="26">
        <v>2</v>
      </c>
      <c r="B32" s="1">
        <v>53.5</v>
      </c>
      <c r="C32" s="1">
        <v>54.5</v>
      </c>
      <c r="D32" s="1">
        <v>54</v>
      </c>
      <c r="E32" s="1">
        <v>38.2</v>
      </c>
      <c r="F32" s="5">
        <v>39.3</v>
      </c>
      <c r="G32" s="5">
        <v>40.3</v>
      </c>
      <c r="H32" s="5"/>
      <c r="I32" s="5"/>
      <c r="J32" s="5"/>
      <c r="K32" s="13"/>
    </row>
    <row r="33" spans="1:11" s="1" customFormat="1" ht="12.75">
      <c r="A33" s="26">
        <v>3</v>
      </c>
      <c r="B33" s="1">
        <v>102.5</v>
      </c>
      <c r="C33" s="1">
        <v>104.5</v>
      </c>
      <c r="D33" s="1">
        <v>105</v>
      </c>
      <c r="E33" s="1">
        <v>78.5</v>
      </c>
      <c r="F33" s="5">
        <v>79.5</v>
      </c>
      <c r="G33" s="5">
        <v>81.1</v>
      </c>
      <c r="H33" s="5"/>
      <c r="I33" s="5"/>
      <c r="J33" s="5"/>
      <c r="K33" s="13"/>
    </row>
    <row r="34" spans="1:11" s="1" customFormat="1" ht="12.75">
      <c r="A34" s="26">
        <v>4</v>
      </c>
      <c r="B34" s="1">
        <v>28</v>
      </c>
      <c r="C34" s="1">
        <v>30.3</v>
      </c>
      <c r="D34" s="1">
        <v>34</v>
      </c>
      <c r="E34" s="1">
        <v>19</v>
      </c>
      <c r="F34" s="5">
        <v>21.6</v>
      </c>
      <c r="G34" s="5">
        <v>22</v>
      </c>
      <c r="H34" s="5"/>
      <c r="I34" s="5"/>
      <c r="J34" s="5"/>
      <c r="K34" s="13"/>
    </row>
    <row r="35" spans="1:11" s="1" customFormat="1" ht="12.75">
      <c r="A35" s="26">
        <v>5</v>
      </c>
      <c r="B35" s="1">
        <v>59</v>
      </c>
      <c r="C35" s="1">
        <v>60.5</v>
      </c>
      <c r="D35" s="1">
        <v>60.6</v>
      </c>
      <c r="E35" s="1">
        <v>38.3</v>
      </c>
      <c r="F35" s="5">
        <v>38.5</v>
      </c>
      <c r="G35" s="5">
        <v>38.2</v>
      </c>
      <c r="H35" s="5"/>
      <c r="I35" s="5"/>
      <c r="J35" s="5"/>
      <c r="K35" s="13"/>
    </row>
    <row r="36" spans="1:11" s="1" customFormat="1" ht="12.75">
      <c r="A36" s="26">
        <v>6</v>
      </c>
      <c r="B36" s="1">
        <v>72.7</v>
      </c>
      <c r="C36" s="1">
        <v>75.7</v>
      </c>
      <c r="D36" s="1">
        <v>76.5</v>
      </c>
      <c r="E36" s="1">
        <v>57.9</v>
      </c>
      <c r="F36" s="5">
        <v>58.7</v>
      </c>
      <c r="G36" s="5">
        <v>61.9</v>
      </c>
      <c r="H36" s="5"/>
      <c r="I36" s="5"/>
      <c r="J36" s="5"/>
      <c r="K36" s="13"/>
    </row>
    <row r="37" spans="1:11" s="1" customFormat="1" ht="12.75">
      <c r="A37" s="26">
        <v>7</v>
      </c>
      <c r="B37" s="1">
        <v>22</v>
      </c>
      <c r="C37" s="1">
        <v>23.7</v>
      </c>
      <c r="D37" s="1">
        <v>26</v>
      </c>
      <c r="E37" s="1">
        <v>12.1</v>
      </c>
      <c r="F37" s="5">
        <v>12.4</v>
      </c>
      <c r="G37" s="5">
        <v>12.6</v>
      </c>
      <c r="H37" s="5"/>
      <c r="I37" s="5"/>
      <c r="J37" s="5"/>
      <c r="K37" s="13"/>
    </row>
    <row r="38" spans="1:11" s="1" customFormat="1" ht="12.75">
      <c r="A38" s="26">
        <v>8</v>
      </c>
      <c r="B38" s="1">
        <v>52.7</v>
      </c>
      <c r="C38" s="1">
        <v>54.1</v>
      </c>
      <c r="D38" s="1">
        <v>54.7</v>
      </c>
      <c r="E38" s="1">
        <v>37.8</v>
      </c>
      <c r="F38" s="5">
        <v>38</v>
      </c>
      <c r="G38" s="5">
        <v>38</v>
      </c>
      <c r="H38" s="5"/>
      <c r="I38" s="5"/>
      <c r="J38" s="5"/>
      <c r="K38" s="13"/>
    </row>
    <row r="39" spans="1:11" s="15" customFormat="1" ht="12.75">
      <c r="A39" s="28">
        <v>9</v>
      </c>
      <c r="B39" s="15">
        <v>61</v>
      </c>
      <c r="C39" s="15">
        <v>64.5</v>
      </c>
      <c r="D39" s="15">
        <v>64</v>
      </c>
      <c r="E39" s="15">
        <v>42.7</v>
      </c>
      <c r="F39" s="29">
        <v>42.8</v>
      </c>
      <c r="G39" s="29">
        <v>43.1</v>
      </c>
      <c r="H39" s="29"/>
      <c r="I39" s="29"/>
      <c r="J39" s="29"/>
      <c r="K39" s="16"/>
    </row>
    <row r="40" spans="2:7" ht="12.75">
      <c r="B40" s="5">
        <v>6.6</v>
      </c>
      <c r="C40" s="5">
        <v>8</v>
      </c>
      <c r="D40" s="5">
        <v>9</v>
      </c>
      <c r="E40" s="5">
        <v>6.5</v>
      </c>
      <c r="F40" s="5">
        <v>7.9</v>
      </c>
      <c r="G40" s="5">
        <v>8.2</v>
      </c>
    </row>
    <row r="41" spans="1:6" ht="12.75">
      <c r="A41" s="5" t="s">
        <v>65</v>
      </c>
      <c r="B41" s="30"/>
      <c r="D41" s="30"/>
      <c r="F41" s="30"/>
    </row>
    <row r="42" spans="1:8" ht="12.75">
      <c r="A42" s="15" t="s">
        <v>41</v>
      </c>
      <c r="B42" s="15" t="s">
        <v>42</v>
      </c>
      <c r="C42" s="15" t="s">
        <v>43</v>
      </c>
      <c r="D42" s="15" t="s">
        <v>44</v>
      </c>
      <c r="E42" s="15" t="s">
        <v>45</v>
      </c>
      <c r="F42" s="15" t="s">
        <v>46</v>
      </c>
      <c r="G42" s="15" t="s">
        <v>47</v>
      </c>
      <c r="H42" s="15"/>
    </row>
    <row r="43" spans="1:8" ht="12.75">
      <c r="A43" s="26">
        <v>1</v>
      </c>
      <c r="B43" s="1">
        <f aca="true" t="shared" si="5" ref="B43:G43">B31+12.5</f>
        <v>31.5</v>
      </c>
      <c r="C43" s="1">
        <f t="shared" si="5"/>
        <v>32</v>
      </c>
      <c r="D43" s="1">
        <f t="shared" si="5"/>
        <v>32.7</v>
      </c>
      <c r="E43" s="1">
        <f t="shared" si="5"/>
        <v>26.5</v>
      </c>
      <c r="F43" s="27">
        <f t="shared" si="5"/>
        <v>26.5</v>
      </c>
      <c r="G43" s="27">
        <f t="shared" si="5"/>
        <v>27.1</v>
      </c>
      <c r="H43" s="27"/>
    </row>
    <row r="44" spans="1:7" ht="12.75">
      <c r="A44" s="26">
        <v>2</v>
      </c>
      <c r="B44" s="1">
        <f aca="true" t="shared" si="6" ref="B44:G44">B32+13</f>
        <v>66.5</v>
      </c>
      <c r="C44" s="1">
        <f t="shared" si="6"/>
        <v>67.5</v>
      </c>
      <c r="D44" s="1">
        <f t="shared" si="6"/>
        <v>67</v>
      </c>
      <c r="E44" s="1">
        <f t="shared" si="6"/>
        <v>51.2</v>
      </c>
      <c r="F44" s="5">
        <f t="shared" si="6"/>
        <v>52.3</v>
      </c>
      <c r="G44" s="5">
        <f t="shared" si="6"/>
        <v>53.3</v>
      </c>
    </row>
    <row r="45" spans="1:7" ht="12.75">
      <c r="A45" s="26">
        <v>3</v>
      </c>
      <c r="B45" s="1">
        <f aca="true" t="shared" si="7" ref="B45:G45">B33+13.5</f>
        <v>116</v>
      </c>
      <c r="C45" s="1">
        <f t="shared" si="7"/>
        <v>118</v>
      </c>
      <c r="D45" s="1">
        <f t="shared" si="7"/>
        <v>118.5</v>
      </c>
      <c r="E45" s="1">
        <f t="shared" si="7"/>
        <v>92</v>
      </c>
      <c r="F45" s="5">
        <f t="shared" si="7"/>
        <v>93</v>
      </c>
      <c r="G45" s="5">
        <f t="shared" si="7"/>
        <v>94.6</v>
      </c>
    </row>
    <row r="46" spans="1:7" ht="12.75">
      <c r="A46" s="26">
        <v>4</v>
      </c>
      <c r="B46" s="1">
        <f aca="true" t="shared" si="8" ref="B46:G46">B34+16</f>
        <v>44</v>
      </c>
      <c r="C46" s="1">
        <f t="shared" si="8"/>
        <v>46.3</v>
      </c>
      <c r="D46" s="1">
        <f t="shared" si="8"/>
        <v>50</v>
      </c>
      <c r="E46" s="1">
        <f t="shared" si="8"/>
        <v>35</v>
      </c>
      <c r="F46" s="5">
        <f t="shared" si="8"/>
        <v>37.6</v>
      </c>
      <c r="G46" s="5">
        <f t="shared" si="8"/>
        <v>38</v>
      </c>
    </row>
    <row r="47" spans="1:7" ht="12.75">
      <c r="A47" s="26">
        <v>5</v>
      </c>
      <c r="B47" s="1">
        <f aca="true" t="shared" si="9" ref="B47:G47">B35+17</f>
        <v>76</v>
      </c>
      <c r="C47" s="1">
        <f t="shared" si="9"/>
        <v>77.5</v>
      </c>
      <c r="D47" s="1">
        <f t="shared" si="9"/>
        <v>77.6</v>
      </c>
      <c r="E47" s="1">
        <f t="shared" si="9"/>
        <v>55.3</v>
      </c>
      <c r="F47" s="5">
        <f t="shared" si="9"/>
        <v>55.5</v>
      </c>
      <c r="G47" s="5">
        <f t="shared" si="9"/>
        <v>55.2</v>
      </c>
    </row>
    <row r="48" spans="1:7" ht="12.75">
      <c r="A48" s="26">
        <v>6</v>
      </c>
      <c r="B48" s="1">
        <f aca="true" t="shared" si="10" ref="B48:G48">B36+15</f>
        <v>87.7</v>
      </c>
      <c r="C48" s="1">
        <f t="shared" si="10"/>
        <v>90.7</v>
      </c>
      <c r="D48" s="1">
        <f t="shared" si="10"/>
        <v>91.5</v>
      </c>
      <c r="E48" s="1">
        <f t="shared" si="10"/>
        <v>72.9</v>
      </c>
      <c r="F48" s="5">
        <f t="shared" si="10"/>
        <v>73.7</v>
      </c>
      <c r="G48" s="5">
        <f t="shared" si="10"/>
        <v>76.9</v>
      </c>
    </row>
    <row r="49" spans="1:7" ht="12.75">
      <c r="A49" s="26">
        <v>7</v>
      </c>
      <c r="B49" s="1">
        <f aca="true" t="shared" si="11" ref="B49:G49">B37+19</f>
        <v>41</v>
      </c>
      <c r="C49" s="1">
        <f t="shared" si="11"/>
        <v>42.7</v>
      </c>
      <c r="D49" s="1">
        <f t="shared" si="11"/>
        <v>45</v>
      </c>
      <c r="E49" s="1">
        <f t="shared" si="11"/>
        <v>31.1</v>
      </c>
      <c r="F49" s="5">
        <f t="shared" si="11"/>
        <v>31.4</v>
      </c>
      <c r="G49" s="5">
        <f t="shared" si="11"/>
        <v>31.6</v>
      </c>
    </row>
    <row r="50" spans="1:7" ht="12.75">
      <c r="A50" s="26">
        <v>8</v>
      </c>
      <c r="B50" s="1">
        <f aca="true" t="shared" si="12" ref="B50:G50">B38+16</f>
        <v>68.7</v>
      </c>
      <c r="C50" s="1">
        <f t="shared" si="12"/>
        <v>70.1</v>
      </c>
      <c r="D50" s="1">
        <f t="shared" si="12"/>
        <v>70.7</v>
      </c>
      <c r="E50" s="1">
        <f t="shared" si="12"/>
        <v>53.8</v>
      </c>
      <c r="F50" s="5">
        <f t="shared" si="12"/>
        <v>54</v>
      </c>
      <c r="G50" s="5">
        <f t="shared" si="12"/>
        <v>54</v>
      </c>
    </row>
    <row r="51" spans="1:8" ht="12.75">
      <c r="A51" s="28">
        <v>9</v>
      </c>
      <c r="B51" s="15">
        <f aca="true" t="shared" si="13" ref="B51:G51">B39+17.5</f>
        <v>78.5</v>
      </c>
      <c r="C51" s="15">
        <f t="shared" si="13"/>
        <v>82</v>
      </c>
      <c r="D51" s="15">
        <f t="shared" si="13"/>
        <v>81.5</v>
      </c>
      <c r="E51" s="15">
        <f t="shared" si="13"/>
        <v>60.2</v>
      </c>
      <c r="F51" s="29">
        <f t="shared" si="13"/>
        <v>60.3</v>
      </c>
      <c r="G51" s="29">
        <f t="shared" si="13"/>
        <v>60.6</v>
      </c>
      <c r="H51" s="29"/>
    </row>
    <row r="52" spans="2:7" ht="12.75">
      <c r="B52" s="5">
        <v>6.6</v>
      </c>
      <c r="C52" s="5">
        <v>8</v>
      </c>
      <c r="D52" s="5">
        <v>9</v>
      </c>
      <c r="E52" s="5">
        <v>6.5</v>
      </c>
      <c r="F52" s="5">
        <v>7.9</v>
      </c>
      <c r="G52" s="5">
        <v>8.2</v>
      </c>
    </row>
    <row r="53" ht="12.75">
      <c r="E53" s="5" t="s">
        <v>24</v>
      </c>
    </row>
    <row r="63" spans="2:6" ht="12.75">
      <c r="B63" s="30"/>
      <c r="D63" s="30"/>
      <c r="F63" s="30"/>
    </row>
    <row r="74" spans="2:6" ht="12.75">
      <c r="B74" s="30"/>
      <c r="D74" s="30"/>
      <c r="F74" s="30"/>
    </row>
    <row r="75" spans="9:14" ht="12.75">
      <c r="I75" s="5">
        <v>20</v>
      </c>
      <c r="J75" s="5">
        <v>18</v>
      </c>
      <c r="K75" s="5">
        <v>19</v>
      </c>
      <c r="L75" s="5">
        <v>14</v>
      </c>
      <c r="M75" s="5">
        <v>16</v>
      </c>
      <c r="N75" s="5">
        <v>20</v>
      </c>
    </row>
    <row r="76" spans="9:14" ht="12.75">
      <c r="I76" s="5">
        <v>16</v>
      </c>
      <c r="J76" s="5">
        <v>13</v>
      </c>
      <c r="K76" s="5">
        <v>12</v>
      </c>
      <c r="L76" s="5">
        <v>19.5</v>
      </c>
      <c r="M76" s="5">
        <v>19.5</v>
      </c>
      <c r="N76" s="5">
        <v>14.7</v>
      </c>
    </row>
    <row r="77" spans="9:14" ht="12.75">
      <c r="I77" s="5">
        <v>14</v>
      </c>
      <c r="J77" s="5">
        <v>20</v>
      </c>
      <c r="K77" s="5">
        <v>13</v>
      </c>
      <c r="L77" s="5">
        <v>14.5</v>
      </c>
      <c r="M77" s="5">
        <v>13</v>
      </c>
      <c r="N77" s="5">
        <v>15</v>
      </c>
    </row>
    <row r="78" spans="9:14" ht="12.75">
      <c r="I78" s="5">
        <v>10</v>
      </c>
      <c r="J78" s="5">
        <v>16.5</v>
      </c>
      <c r="K78" s="5">
        <v>15.5</v>
      </c>
      <c r="L78" s="5">
        <v>15</v>
      </c>
      <c r="M78" s="5">
        <v>14</v>
      </c>
      <c r="N78" s="5">
        <v>14</v>
      </c>
    </row>
    <row r="79" spans="9:14" ht="12.75">
      <c r="I79" s="5">
        <v>13</v>
      </c>
      <c r="J79" s="5">
        <v>18</v>
      </c>
      <c r="K79" s="5">
        <v>14</v>
      </c>
      <c r="L79" s="5">
        <v>18</v>
      </c>
      <c r="M79" s="5">
        <v>12</v>
      </c>
      <c r="N79" s="5">
        <v>16</v>
      </c>
    </row>
    <row r="80" spans="9:14" ht="12.75">
      <c r="I80" s="5">
        <v>21</v>
      </c>
      <c r="K80" s="5">
        <v>26</v>
      </c>
      <c r="L80" s="5">
        <v>21</v>
      </c>
      <c r="M80" s="5">
        <v>19</v>
      </c>
      <c r="N80" s="5">
        <v>25</v>
      </c>
    </row>
    <row r="81" spans="9:14" ht="12.75">
      <c r="I81" s="5">
        <v>15</v>
      </c>
      <c r="K81" s="5">
        <v>12</v>
      </c>
      <c r="L81" s="5">
        <v>17</v>
      </c>
      <c r="M81" s="5">
        <v>19</v>
      </c>
      <c r="N81" s="5">
        <v>17</v>
      </c>
    </row>
    <row r="82" spans="9:14" ht="12.75">
      <c r="I82" s="5">
        <v>9</v>
      </c>
      <c r="K82" s="5">
        <v>11.5</v>
      </c>
      <c r="L82" s="5">
        <v>6</v>
      </c>
      <c r="M82" s="5">
        <v>15</v>
      </c>
      <c r="N82" s="5">
        <v>17</v>
      </c>
    </row>
    <row r="83" spans="9:14" ht="12.75">
      <c r="I83" s="5">
        <v>23</v>
      </c>
      <c r="K83" s="5">
        <v>12</v>
      </c>
      <c r="L83" s="5">
        <v>17</v>
      </c>
      <c r="M83" s="5">
        <v>18</v>
      </c>
      <c r="N83" s="5">
        <v>23</v>
      </c>
    </row>
    <row r="85" spans="2:6" ht="12.75">
      <c r="B85" s="30"/>
      <c r="D85" s="30"/>
      <c r="F85" s="30"/>
    </row>
  </sheetData>
  <printOptions/>
  <pageMargins left="0.6" right="0.5" top="1.2" bottom="0.5" header="0.5" footer="0.5"/>
  <pageSetup horizontalDpi="300" verticalDpi="30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D51" sqref="D51"/>
    </sheetView>
  </sheetViews>
  <sheetFormatPr defaultColWidth="9.00390625" defaultRowHeight="12.75"/>
  <cols>
    <col min="1" max="8" width="14.375" style="5" customWidth="1"/>
    <col min="9" max="16384" width="10.75390625" style="5" customWidth="1"/>
  </cols>
  <sheetData>
    <row r="1" spans="1:10" ht="12.75">
      <c r="A1" s="1" t="s">
        <v>48</v>
      </c>
      <c r="B1" s="1" t="s">
        <v>49</v>
      </c>
      <c r="C1" s="1" t="s">
        <v>50</v>
      </c>
      <c r="D1" s="1" t="s">
        <v>51</v>
      </c>
      <c r="E1" s="2" t="s">
        <v>0</v>
      </c>
      <c r="F1" s="3" t="s">
        <v>1</v>
      </c>
      <c r="G1" s="3" t="s">
        <v>2</v>
      </c>
      <c r="H1" s="4" t="s">
        <v>68</v>
      </c>
      <c r="J1" s="1" t="s">
        <v>4</v>
      </c>
    </row>
    <row r="2" spans="1:10" ht="12.75">
      <c r="A2" s="6" t="s">
        <v>5</v>
      </c>
      <c r="B2" s="7" t="s">
        <v>6</v>
      </c>
      <c r="C2" s="7" t="s">
        <v>7</v>
      </c>
      <c r="D2" s="8" t="s">
        <v>8</v>
      </c>
      <c r="E2" s="9">
        <f aca="true" t="shared" si="0" ref="E2:E10">AVERAGE(B31:N31)</f>
        <v>16.883333333333333</v>
      </c>
      <c r="F2" s="10">
        <f aca="true" t="shared" si="1" ref="F2:F10">STDEV(B31:N31)</f>
        <v>2.97214849337423</v>
      </c>
      <c r="G2" s="10">
        <f aca="true" t="shared" si="2" ref="G2:G10">F2^2</f>
        <v>8.833666666666707</v>
      </c>
      <c r="H2" s="11">
        <f aca="true" t="shared" si="3" ref="H2:H10">10*LOG(E2^2/G2)</f>
        <v>15.087753825743196</v>
      </c>
      <c r="J2" s="10">
        <f aca="true" t="shared" si="4" ref="J2:J10">H2^2</f>
        <v>227.64031550622843</v>
      </c>
    </row>
    <row r="3" spans="1:10" ht="12.75">
      <c r="A3" s="12" t="s">
        <v>5</v>
      </c>
      <c r="B3" s="1" t="s">
        <v>9</v>
      </c>
      <c r="C3" s="1" t="s">
        <v>10</v>
      </c>
      <c r="D3" s="13" t="s">
        <v>11</v>
      </c>
      <c r="E3" s="9">
        <f t="shared" si="0"/>
        <v>46.63333333333333</v>
      </c>
      <c r="F3" s="10">
        <f t="shared" si="1"/>
        <v>8.103250376649259</v>
      </c>
      <c r="G3" s="10">
        <f t="shared" si="2"/>
        <v>65.66266666666635</v>
      </c>
      <c r="H3" s="11">
        <f t="shared" si="3"/>
        <v>15.200744033943623</v>
      </c>
      <c r="J3" s="10">
        <f t="shared" si="4"/>
        <v>231.06261918547267</v>
      </c>
    </row>
    <row r="4" spans="1:10" ht="12.75">
      <c r="A4" s="12" t="s">
        <v>5</v>
      </c>
      <c r="B4" s="1" t="s">
        <v>12</v>
      </c>
      <c r="C4" s="1" t="s">
        <v>13</v>
      </c>
      <c r="D4" s="13" t="s">
        <v>14</v>
      </c>
      <c r="E4" s="9">
        <f t="shared" si="0"/>
        <v>91.85000000000001</v>
      </c>
      <c r="F4" s="10">
        <f t="shared" si="1"/>
        <v>13.361698993765692</v>
      </c>
      <c r="G4" s="10">
        <f t="shared" si="2"/>
        <v>178.53499999999912</v>
      </c>
      <c r="H4" s="11">
        <f t="shared" si="3"/>
        <v>16.74434953402194</v>
      </c>
      <c r="J4" s="10">
        <f t="shared" si="4"/>
        <v>280.37324131750074</v>
      </c>
    </row>
    <row r="5" spans="1:10" ht="12.75">
      <c r="A5" s="12" t="s">
        <v>15</v>
      </c>
      <c r="B5" s="1" t="s">
        <v>6</v>
      </c>
      <c r="C5" s="1" t="s">
        <v>10</v>
      </c>
      <c r="D5" s="13" t="s">
        <v>14</v>
      </c>
      <c r="E5" s="9">
        <f t="shared" si="0"/>
        <v>25.816666666666666</v>
      </c>
      <c r="F5" s="10">
        <f t="shared" si="1"/>
        <v>5.842060138912173</v>
      </c>
      <c r="G5" s="10">
        <f t="shared" si="2"/>
        <v>34.12966666666652</v>
      </c>
      <c r="H5" s="11">
        <f t="shared" si="3"/>
        <v>12.906682880644665</v>
      </c>
      <c r="J5" s="10">
        <f t="shared" si="4"/>
        <v>166.58246298152605</v>
      </c>
    </row>
    <row r="6" spans="1:10" ht="12.75">
      <c r="A6" s="12" t="s">
        <v>15</v>
      </c>
      <c r="B6" s="1" t="s">
        <v>9</v>
      </c>
      <c r="C6" s="1" t="s">
        <v>13</v>
      </c>
      <c r="D6" s="13" t="s">
        <v>8</v>
      </c>
      <c r="E6" s="9">
        <f t="shared" si="0"/>
        <v>49.18333333333333</v>
      </c>
      <c r="F6" s="10">
        <f t="shared" si="1"/>
        <v>11.89948178143348</v>
      </c>
      <c r="G6" s="10">
        <f t="shared" si="2"/>
        <v>141.5976666666673</v>
      </c>
      <c r="H6" s="11">
        <f t="shared" si="3"/>
        <v>12.325798213911703</v>
      </c>
      <c r="J6" s="10">
        <f t="shared" si="4"/>
        <v>151.92530161006894</v>
      </c>
    </row>
    <row r="7" spans="1:10" ht="12.75">
      <c r="A7" s="12" t="s">
        <v>15</v>
      </c>
      <c r="B7" s="1" t="s">
        <v>12</v>
      </c>
      <c r="C7" s="1" t="s">
        <v>7</v>
      </c>
      <c r="D7" s="13" t="s">
        <v>11</v>
      </c>
      <c r="E7" s="9">
        <f t="shared" si="0"/>
        <v>67.23333333333333</v>
      </c>
      <c r="F7" s="10">
        <f t="shared" si="1"/>
        <v>8.669640515423177</v>
      </c>
      <c r="G7" s="10">
        <f t="shared" si="2"/>
        <v>75.16266666666705</v>
      </c>
      <c r="H7" s="11">
        <f t="shared" si="3"/>
        <v>17.79167107121394</v>
      </c>
      <c r="J7" s="10">
        <f t="shared" si="4"/>
        <v>316.543559506271</v>
      </c>
    </row>
    <row r="8" spans="1:10" ht="12.75">
      <c r="A8" s="12" t="s">
        <v>16</v>
      </c>
      <c r="B8" s="1" t="s">
        <v>6</v>
      </c>
      <c r="C8" s="1" t="s">
        <v>13</v>
      </c>
      <c r="D8" s="13" t="s">
        <v>11</v>
      </c>
      <c r="E8" s="9">
        <f t="shared" si="0"/>
        <v>18.133333333333333</v>
      </c>
      <c r="F8" s="10">
        <f t="shared" si="1"/>
        <v>6.445360088208158</v>
      </c>
      <c r="G8" s="10">
        <f t="shared" si="2"/>
        <v>41.542666666666676</v>
      </c>
      <c r="H8" s="11">
        <f t="shared" si="3"/>
        <v>8.984609190519555</v>
      </c>
      <c r="J8" s="10">
        <f t="shared" si="4"/>
        <v>80.72320230636845</v>
      </c>
    </row>
    <row r="9" spans="1:10" ht="12.75">
      <c r="A9" s="12" t="s">
        <v>16</v>
      </c>
      <c r="B9" s="1" t="s">
        <v>9</v>
      </c>
      <c r="C9" s="1" t="s">
        <v>7</v>
      </c>
      <c r="D9" s="13" t="s">
        <v>14</v>
      </c>
      <c r="E9" s="9">
        <f t="shared" si="0"/>
        <v>45.88333333333333</v>
      </c>
      <c r="F9" s="10">
        <f t="shared" si="1"/>
        <v>8.733250635740756</v>
      </c>
      <c r="G9" s="10">
        <f t="shared" si="2"/>
        <v>76.26966666666632</v>
      </c>
      <c r="H9" s="11">
        <f t="shared" si="3"/>
        <v>14.409580736920699</v>
      </c>
      <c r="J9" s="10">
        <f t="shared" si="4"/>
        <v>207.63601701383607</v>
      </c>
    </row>
    <row r="10" spans="1:10" ht="12.75">
      <c r="A10" s="14" t="s">
        <v>16</v>
      </c>
      <c r="B10" s="15" t="s">
        <v>12</v>
      </c>
      <c r="C10" s="15" t="s">
        <v>10</v>
      </c>
      <c r="D10" s="16" t="s">
        <v>8</v>
      </c>
      <c r="E10" s="17">
        <f t="shared" si="0"/>
        <v>53.01666666666667</v>
      </c>
      <c r="F10" s="18">
        <f t="shared" si="1"/>
        <v>11.183812707063119</v>
      </c>
      <c r="G10" s="18">
        <f t="shared" si="2"/>
        <v>125.07766666666649</v>
      </c>
      <c r="H10" s="19">
        <f t="shared" si="3"/>
        <v>13.516450665973885</v>
      </c>
      <c r="J10" s="10">
        <f t="shared" si="4"/>
        <v>182.69443860570587</v>
      </c>
    </row>
    <row r="11" spans="4:8" ht="12.75">
      <c r="D11" s="5" t="s">
        <v>64</v>
      </c>
      <c r="E11" s="19">
        <f>AVERAGE(E2:E10)</f>
        <v>46.07037037037037</v>
      </c>
      <c r="F11" s="19">
        <f>AVERAGE(F2:F10)</f>
        <v>8.578967081174447</v>
      </c>
      <c r="G11" s="19">
        <f>AVERAGE(G2:G10)</f>
        <v>82.97903703703695</v>
      </c>
      <c r="H11" s="19">
        <f>AVERAGE(H2:H10)</f>
        <v>14.10751557254369</v>
      </c>
    </row>
    <row r="12" spans="1:8" ht="12.75">
      <c r="A12" s="21" t="s">
        <v>17</v>
      </c>
      <c r="H12" s="5" t="s">
        <v>18</v>
      </c>
    </row>
    <row r="13" spans="1:4" ht="12.75">
      <c r="A13" s="5" t="s">
        <v>19</v>
      </c>
      <c r="B13" s="10"/>
      <c r="C13" s="10"/>
      <c r="D13" s="10"/>
    </row>
    <row r="14" spans="1:5" ht="12.75">
      <c r="A14" s="22">
        <f>(E2+E3+E4)/3</f>
        <v>51.78888888888889</v>
      </c>
      <c r="B14" s="23">
        <f>(E2+E5+E8)/3</f>
        <v>20.27777777777778</v>
      </c>
      <c r="C14" s="23">
        <f>(E2+E7+E9)/3</f>
        <v>43.333333333333336</v>
      </c>
      <c r="D14" s="24">
        <f>(E2+E6+E10)/3</f>
        <v>39.69444444444445</v>
      </c>
      <c r="E14" s="5" t="s">
        <v>20</v>
      </c>
    </row>
    <row r="15" spans="1:5" ht="12.75">
      <c r="A15" s="9">
        <f>(E5+E6+E7)/3</f>
        <v>47.41111111111112</v>
      </c>
      <c r="B15" s="10">
        <f>(E3+E6+E9)/3</f>
        <v>47.23333333333333</v>
      </c>
      <c r="C15" s="10">
        <f>(E3+E5+E10)/3</f>
        <v>41.82222222222222</v>
      </c>
      <c r="D15" s="11">
        <f>(E3+E7+E8)/3</f>
        <v>44</v>
      </c>
      <c r="E15" s="5" t="s">
        <v>21</v>
      </c>
    </row>
    <row r="16" spans="1:8" ht="12.75">
      <c r="A16" s="17">
        <f>(E8+E9+E10)/3</f>
        <v>39.01111111111111</v>
      </c>
      <c r="B16" s="18">
        <f>(E4+E7+E10)/3</f>
        <v>70.7</v>
      </c>
      <c r="C16" s="18">
        <f>(E4+E6+E8)/3</f>
        <v>53.05555555555555</v>
      </c>
      <c r="D16" s="19">
        <f>(E4+E5+E9)/3</f>
        <v>54.51666666666667</v>
      </c>
      <c r="E16" s="5" t="s">
        <v>22</v>
      </c>
      <c r="H16" s="5" t="s">
        <v>23</v>
      </c>
    </row>
    <row r="17" spans="2:9" ht="12.75">
      <c r="B17" s="5" t="s">
        <v>24</v>
      </c>
      <c r="H17" s="20">
        <f>AVERAGE(H2:H10)</f>
        <v>14.10751557254369</v>
      </c>
      <c r="I17" s="5" t="s">
        <v>25</v>
      </c>
    </row>
    <row r="18" spans="1:9" ht="12.75">
      <c r="A18" s="21" t="s">
        <v>26</v>
      </c>
      <c r="H18" s="20">
        <f>SUM(J2:J10)</f>
        <v>1845.1811580329784</v>
      </c>
      <c r="I18" s="5" t="s">
        <v>27</v>
      </c>
    </row>
    <row r="19" spans="1:16" ht="12.75">
      <c r="A19" s="5" t="s">
        <v>28</v>
      </c>
      <c r="B19" s="10"/>
      <c r="C19" s="10"/>
      <c r="D19" s="10"/>
      <c r="H19" s="20">
        <f>9*H17^2</f>
        <v>1791.1979606660645</v>
      </c>
      <c r="I19" s="5" t="s">
        <v>29</v>
      </c>
      <c r="P19" s="20"/>
    </row>
    <row r="20" spans="1:16" ht="12.75">
      <c r="A20" s="22">
        <f>(G2+G3+G4)/3</f>
        <v>84.34377777777739</v>
      </c>
      <c r="B20" s="23">
        <f>(G2+G5+G8)/3</f>
        <v>28.16866666666664</v>
      </c>
      <c r="C20" s="23">
        <f>(G2+G7+G9)/3</f>
        <v>53.422000000000025</v>
      </c>
      <c r="D20" s="24">
        <f>(G2+G6+G10)/3</f>
        <v>91.83633333333349</v>
      </c>
      <c r="E20" s="5" t="s">
        <v>20</v>
      </c>
      <c r="G20" s="20"/>
      <c r="H20" s="20">
        <f>($H2-$H11)^2+($H3-$H11)^2+($H4-$H11)^2+($H5-$H11)^2+($H6-$H11)^2+($H7-$H11)^2+($H8-$H11)^2+($H9-$H11)^2</f>
        <v>53.63383964313553</v>
      </c>
      <c r="I20" s="5" t="s">
        <v>30</v>
      </c>
      <c r="P20" s="20"/>
    </row>
    <row r="21" spans="1:16" ht="12.75">
      <c r="A21" s="9">
        <f>(G5+G6+G7)/3</f>
        <v>83.6300000000003</v>
      </c>
      <c r="B21" s="10">
        <f>(G3+G6+G9)/3</f>
        <v>94.50999999999999</v>
      </c>
      <c r="C21" s="10">
        <f>(G3+G5+G10)/3</f>
        <v>74.95666666666646</v>
      </c>
      <c r="D21" s="11">
        <f>(G3+G7+G8)/3</f>
        <v>60.78933333333335</v>
      </c>
      <c r="E21" s="5" t="s">
        <v>21</v>
      </c>
      <c r="G21" s="5" t="s">
        <v>31</v>
      </c>
      <c r="H21" s="1" t="s">
        <v>32</v>
      </c>
      <c r="I21" s="1" t="s">
        <v>33</v>
      </c>
      <c r="J21" s="1" t="s">
        <v>34</v>
      </c>
      <c r="K21" s="1" t="s">
        <v>35</v>
      </c>
      <c r="P21" s="20"/>
    </row>
    <row r="22" spans="1:16" ht="12.75">
      <c r="A22" s="17">
        <f>(G8+G9+G10)/3</f>
        <v>80.96333333333315</v>
      </c>
      <c r="B22" s="18">
        <f>(G4+G7+G10)/3</f>
        <v>126.25844444444424</v>
      </c>
      <c r="C22" s="18">
        <f>(G4+G6+G8)/3</f>
        <v>120.55844444444436</v>
      </c>
      <c r="D22" s="19">
        <f>(G4+G5+G9)/3</f>
        <v>96.311444444444</v>
      </c>
      <c r="E22" s="5" t="s">
        <v>22</v>
      </c>
      <c r="G22" s="5" t="s">
        <v>36</v>
      </c>
      <c r="H22" s="25">
        <f>3*(A26-$H$17)^2+3*(A27-$H$17)^2+3*(A28-$H$17)^2</f>
        <v>17.32263685375114</v>
      </c>
      <c r="I22" s="25">
        <f>3*(B26-$H$17)^2+3*(B27-$H$17)^2+3*(B28-$H$17)^2</f>
        <v>20.51145323736398</v>
      </c>
      <c r="J22" s="25">
        <f>3*(C26-$H$17)^2+3*(C27-$H$17)^2+3*(C28-$H$17)^2</f>
        <v>14.455960776371562</v>
      </c>
      <c r="K22" s="25">
        <f>3*(D26-$H$17)^2+3*(D27-$H$17)^2+3*(D28-$H$17)^2</f>
        <v>1.6931464994272316</v>
      </c>
      <c r="P22" s="20"/>
    </row>
    <row r="23" spans="7:11" ht="12.75">
      <c r="G23" s="5" t="s">
        <v>37</v>
      </c>
      <c r="H23" s="25">
        <f>H22/2</f>
        <v>8.66131842687557</v>
      </c>
      <c r="I23" s="25">
        <f>I22/2</f>
        <v>10.25572661868199</v>
      </c>
      <c r="J23" s="25">
        <f>J22/2</f>
        <v>7.227980388185781</v>
      </c>
      <c r="K23" s="25">
        <f>K22/2</f>
        <v>0.8465732497136158</v>
      </c>
    </row>
    <row r="24" spans="1:11" ht="12.75">
      <c r="A24" s="21" t="s">
        <v>38</v>
      </c>
      <c r="G24" s="5" t="s">
        <v>39</v>
      </c>
      <c r="H24" s="25">
        <f>H23</f>
        <v>8.66131842687557</v>
      </c>
      <c r="I24" s="25">
        <f>I23</f>
        <v>10.25572661868199</v>
      </c>
      <c r="J24" s="25">
        <f>J23</f>
        <v>7.227980388185781</v>
      </c>
      <c r="K24" s="25">
        <f>K23</f>
        <v>0.8465732497136158</v>
      </c>
    </row>
    <row r="25" spans="1:11" ht="12.75">
      <c r="A25" s="5" t="s">
        <v>40</v>
      </c>
      <c r="B25" s="10"/>
      <c r="C25" s="10"/>
      <c r="D25" s="10"/>
      <c r="G25" s="5" t="s">
        <v>69</v>
      </c>
      <c r="H25" s="25">
        <f>FDIST(H24,2,8)</f>
        <v>0.00996148855492946</v>
      </c>
      <c r="I25" s="25">
        <f>FDIST(I24,2,8)</f>
        <v>0.00619844186037549</v>
      </c>
      <c r="J25" s="25">
        <f>FDIST(J24,2,8)</f>
        <v>0.016107694486568645</v>
      </c>
      <c r="K25" s="25">
        <f>FDIST(K24,2,8)</f>
        <v>0.4639816891123829</v>
      </c>
    </row>
    <row r="26" spans="1:8" ht="12.75">
      <c r="A26" s="22">
        <f>(H2+H3+H4)/3</f>
        <v>15.677615797902922</v>
      </c>
      <c r="B26" s="23">
        <f>(H2+H5+H8)/3</f>
        <v>12.326348632302471</v>
      </c>
      <c r="C26" s="23">
        <f>(H2+H7+H9)/3</f>
        <v>15.763001877959278</v>
      </c>
      <c r="D26" s="24">
        <f>(H2+H6+H10)/3</f>
        <v>13.643334235209593</v>
      </c>
      <c r="E26" s="5" t="s">
        <v>20</v>
      </c>
      <c r="G26" s="25"/>
      <c r="H26" s="25"/>
    </row>
    <row r="27" spans="1:8" ht="12.75">
      <c r="A27" s="9">
        <f>(H5+H6+H7)/3</f>
        <v>14.34138405525677</v>
      </c>
      <c r="B27" s="10">
        <f>(H3+H6+H9)/3</f>
        <v>13.978707661592006</v>
      </c>
      <c r="C27" s="10">
        <f>(H3+H5+H10)/3</f>
        <v>13.874625860187392</v>
      </c>
      <c r="D27" s="11">
        <f>(H3+H7+H8)/3</f>
        <v>13.992341431892372</v>
      </c>
      <c r="E27" s="5" t="s">
        <v>21</v>
      </c>
      <c r="G27" s="25"/>
      <c r="H27" s="25"/>
    </row>
    <row r="28" spans="1:8" ht="12.75">
      <c r="A28" s="17">
        <f>(H8+H9+H10)/3</f>
        <v>12.303546864471379</v>
      </c>
      <c r="B28" s="18">
        <f>(H4+H7+H10)/3</f>
        <v>16.017490423736586</v>
      </c>
      <c r="C28" s="18">
        <f>(H4+H6+H8)/3</f>
        <v>12.684918979484399</v>
      </c>
      <c r="D28" s="19">
        <f>(H4+H5+H9)/3</f>
        <v>14.686871050529101</v>
      </c>
      <c r="E28" s="5" t="s">
        <v>22</v>
      </c>
      <c r="G28" s="25"/>
      <c r="H28" s="25"/>
    </row>
    <row r="30" spans="1:7" s="15" customFormat="1" ht="12.75">
      <c r="A30" s="15" t="s">
        <v>41</v>
      </c>
      <c r="B30" s="15" t="s">
        <v>42</v>
      </c>
      <c r="C30" s="15" t="s">
        <v>43</v>
      </c>
      <c r="D30" s="15" t="s">
        <v>44</v>
      </c>
      <c r="E30" s="15" t="s">
        <v>45</v>
      </c>
      <c r="F30" s="15" t="s">
        <v>46</v>
      </c>
      <c r="G30" s="15" t="s">
        <v>47</v>
      </c>
    </row>
    <row r="31" spans="1:11" s="1" customFormat="1" ht="12.75">
      <c r="A31" s="26">
        <v>1</v>
      </c>
      <c r="B31" s="1">
        <v>19</v>
      </c>
      <c r="C31" s="1">
        <v>19.5</v>
      </c>
      <c r="D31" s="1">
        <v>20.2</v>
      </c>
      <c r="E31" s="1">
        <v>14</v>
      </c>
      <c r="F31" s="27">
        <v>14</v>
      </c>
      <c r="G31" s="27">
        <v>14.6</v>
      </c>
      <c r="H31" s="27"/>
      <c r="I31" s="27"/>
      <c r="J31" s="27"/>
      <c r="K31" s="8"/>
    </row>
    <row r="32" spans="1:11" s="1" customFormat="1" ht="12.75">
      <c r="A32" s="26">
        <v>2</v>
      </c>
      <c r="B32" s="1">
        <v>53.5</v>
      </c>
      <c r="C32" s="1">
        <v>54.5</v>
      </c>
      <c r="D32" s="1">
        <v>54</v>
      </c>
      <c r="E32" s="1">
        <v>38.2</v>
      </c>
      <c r="F32" s="5">
        <v>39.3</v>
      </c>
      <c r="G32" s="5">
        <v>40.3</v>
      </c>
      <c r="H32" s="5"/>
      <c r="I32" s="5"/>
      <c r="J32" s="5"/>
      <c r="K32" s="13"/>
    </row>
    <row r="33" spans="1:11" s="1" customFormat="1" ht="12.75">
      <c r="A33" s="26">
        <v>3</v>
      </c>
      <c r="B33" s="1">
        <v>102.5</v>
      </c>
      <c r="C33" s="1">
        <v>104.5</v>
      </c>
      <c r="D33" s="1">
        <v>105</v>
      </c>
      <c r="E33" s="1">
        <v>78.5</v>
      </c>
      <c r="F33" s="5">
        <v>79.5</v>
      </c>
      <c r="G33" s="5">
        <v>81.1</v>
      </c>
      <c r="H33" s="5"/>
      <c r="I33" s="5"/>
      <c r="J33" s="5"/>
      <c r="K33" s="13"/>
    </row>
    <row r="34" spans="1:11" s="1" customFormat="1" ht="12.75">
      <c r="A34" s="26">
        <v>4</v>
      </c>
      <c r="B34" s="1">
        <v>28</v>
      </c>
      <c r="C34" s="1">
        <v>30.3</v>
      </c>
      <c r="D34" s="1">
        <v>34</v>
      </c>
      <c r="E34" s="1">
        <v>19</v>
      </c>
      <c r="F34" s="5">
        <v>21.6</v>
      </c>
      <c r="G34" s="5">
        <v>22</v>
      </c>
      <c r="H34" s="5"/>
      <c r="I34" s="5"/>
      <c r="J34" s="5"/>
      <c r="K34" s="13"/>
    </row>
    <row r="35" spans="1:11" s="1" customFormat="1" ht="12.75">
      <c r="A35" s="26">
        <v>5</v>
      </c>
      <c r="B35" s="1">
        <v>59</v>
      </c>
      <c r="C35" s="1">
        <v>60.5</v>
      </c>
      <c r="D35" s="1">
        <v>60.6</v>
      </c>
      <c r="E35" s="1">
        <v>38.3</v>
      </c>
      <c r="F35" s="5">
        <v>38.5</v>
      </c>
      <c r="G35" s="5">
        <v>38.2</v>
      </c>
      <c r="H35" s="5"/>
      <c r="I35" s="5"/>
      <c r="J35" s="5"/>
      <c r="K35" s="13"/>
    </row>
    <row r="36" spans="1:11" s="1" customFormat="1" ht="12.75">
      <c r="A36" s="26">
        <v>6</v>
      </c>
      <c r="B36" s="1">
        <v>72.7</v>
      </c>
      <c r="C36" s="1">
        <v>75.7</v>
      </c>
      <c r="D36" s="1">
        <v>76.5</v>
      </c>
      <c r="E36" s="1">
        <v>57.9</v>
      </c>
      <c r="F36" s="5">
        <v>58.7</v>
      </c>
      <c r="G36" s="5">
        <v>61.9</v>
      </c>
      <c r="H36" s="5"/>
      <c r="I36" s="5"/>
      <c r="J36" s="5"/>
      <c r="K36" s="13"/>
    </row>
    <row r="37" spans="1:11" s="1" customFormat="1" ht="12.75">
      <c r="A37" s="26">
        <v>7</v>
      </c>
      <c r="B37" s="1">
        <v>22</v>
      </c>
      <c r="C37" s="1">
        <v>23.7</v>
      </c>
      <c r="D37" s="1">
        <v>26</v>
      </c>
      <c r="E37" s="1">
        <v>12.1</v>
      </c>
      <c r="F37" s="5">
        <v>12.4</v>
      </c>
      <c r="G37" s="5">
        <v>12.6</v>
      </c>
      <c r="H37" s="5"/>
      <c r="I37" s="5"/>
      <c r="J37" s="5"/>
      <c r="K37" s="13"/>
    </row>
    <row r="38" spans="1:11" s="1" customFormat="1" ht="12.75">
      <c r="A38" s="26">
        <v>8</v>
      </c>
      <c r="B38" s="1">
        <v>52.7</v>
      </c>
      <c r="C38" s="1">
        <v>54.1</v>
      </c>
      <c r="D38" s="1">
        <v>54.7</v>
      </c>
      <c r="E38" s="1">
        <v>37.8</v>
      </c>
      <c r="F38" s="5">
        <v>38</v>
      </c>
      <c r="G38" s="5">
        <v>38</v>
      </c>
      <c r="H38" s="5"/>
      <c r="I38" s="5"/>
      <c r="J38" s="5"/>
      <c r="K38" s="13"/>
    </row>
    <row r="39" spans="1:11" s="15" customFormat="1" ht="12.75">
      <c r="A39" s="28">
        <v>9</v>
      </c>
      <c r="B39" s="15">
        <v>61</v>
      </c>
      <c r="C39" s="15">
        <v>64.5</v>
      </c>
      <c r="D39" s="15">
        <v>64</v>
      </c>
      <c r="E39" s="15">
        <v>42.7</v>
      </c>
      <c r="F39" s="29">
        <v>42.8</v>
      </c>
      <c r="G39" s="29">
        <v>43.1</v>
      </c>
      <c r="H39" s="29"/>
      <c r="I39" s="29"/>
      <c r="J39" s="29"/>
      <c r="K39" s="16"/>
    </row>
    <row r="40" spans="2:10" ht="12.75">
      <c r="B40" s="5">
        <v>68.5</v>
      </c>
      <c r="C40" s="5">
        <v>68.5</v>
      </c>
      <c r="D40" s="5">
        <v>72.5</v>
      </c>
      <c r="E40" s="5">
        <v>59</v>
      </c>
      <c r="F40" s="5">
        <v>60</v>
      </c>
      <c r="G40" s="5">
        <v>61</v>
      </c>
      <c r="H40" s="5">
        <f>AVERAGE(B40:G40)</f>
        <v>64.91666666666667</v>
      </c>
      <c r="I40" s="5">
        <f>VAR(B40:G40)</f>
        <v>31.541666666666423</v>
      </c>
      <c r="J40" s="5">
        <f>10*LOG(H40^2/I40)</f>
        <v>21.25827785461416</v>
      </c>
    </row>
    <row r="41" spans="1:10" ht="12.75">
      <c r="A41" s="5" t="s">
        <v>65</v>
      </c>
      <c r="B41" s="30"/>
      <c r="D41" s="30"/>
      <c r="F41" s="30"/>
      <c r="H41" s="5" t="s">
        <v>25</v>
      </c>
      <c r="I41" s="5" t="s">
        <v>66</v>
      </c>
      <c r="J41" s="5" t="s">
        <v>67</v>
      </c>
    </row>
    <row r="42" spans="1:8" ht="12.75">
      <c r="A42" s="15" t="s">
        <v>41</v>
      </c>
      <c r="B42" s="15" t="s">
        <v>42</v>
      </c>
      <c r="C42" s="15" t="s">
        <v>43</v>
      </c>
      <c r="D42" s="15" t="s">
        <v>44</v>
      </c>
      <c r="E42" s="15" t="s">
        <v>45</v>
      </c>
      <c r="F42" s="15" t="s">
        <v>46</v>
      </c>
      <c r="G42" s="15" t="s">
        <v>47</v>
      </c>
      <c r="H42" s="15"/>
    </row>
    <row r="43" spans="1:8" ht="12.75">
      <c r="A43" s="26">
        <v>1</v>
      </c>
      <c r="B43" s="1">
        <f aca="true" t="shared" si="5" ref="B43:G43">B31+12.5</f>
        <v>31.5</v>
      </c>
      <c r="C43" s="1">
        <f t="shared" si="5"/>
        <v>32</v>
      </c>
      <c r="D43" s="1">
        <f t="shared" si="5"/>
        <v>32.7</v>
      </c>
      <c r="E43" s="1">
        <f t="shared" si="5"/>
        <v>26.5</v>
      </c>
      <c r="F43" s="27">
        <f t="shared" si="5"/>
        <v>26.5</v>
      </c>
      <c r="G43" s="27">
        <f t="shared" si="5"/>
        <v>27.1</v>
      </c>
      <c r="H43" s="27"/>
    </row>
    <row r="44" spans="1:7" ht="12.75">
      <c r="A44" s="26">
        <v>2</v>
      </c>
      <c r="B44" s="1">
        <f aca="true" t="shared" si="6" ref="B44:G44">B32+13</f>
        <v>66.5</v>
      </c>
      <c r="C44" s="1">
        <f t="shared" si="6"/>
        <v>67.5</v>
      </c>
      <c r="D44" s="1">
        <f t="shared" si="6"/>
        <v>67</v>
      </c>
      <c r="E44" s="1">
        <f t="shared" si="6"/>
        <v>51.2</v>
      </c>
      <c r="F44" s="5">
        <f t="shared" si="6"/>
        <v>52.3</v>
      </c>
      <c r="G44" s="5">
        <f t="shared" si="6"/>
        <v>53.3</v>
      </c>
    </row>
    <row r="45" spans="1:7" ht="12.75">
      <c r="A45" s="26">
        <v>3</v>
      </c>
      <c r="B45" s="1">
        <f aca="true" t="shared" si="7" ref="B45:G45">B33+13.5</f>
        <v>116</v>
      </c>
      <c r="C45" s="1">
        <f t="shared" si="7"/>
        <v>118</v>
      </c>
      <c r="D45" s="1">
        <f t="shared" si="7"/>
        <v>118.5</v>
      </c>
      <c r="E45" s="1">
        <f t="shared" si="7"/>
        <v>92</v>
      </c>
      <c r="F45" s="5">
        <f t="shared" si="7"/>
        <v>93</v>
      </c>
      <c r="G45" s="5">
        <f t="shared" si="7"/>
        <v>94.6</v>
      </c>
    </row>
    <row r="46" spans="1:7" ht="12.75">
      <c r="A46" s="26">
        <v>4</v>
      </c>
      <c r="B46" s="1">
        <f aca="true" t="shared" si="8" ref="B46:G46">B34+16</f>
        <v>44</v>
      </c>
      <c r="C46" s="1">
        <f t="shared" si="8"/>
        <v>46.3</v>
      </c>
      <c r="D46" s="1">
        <f t="shared" si="8"/>
        <v>50</v>
      </c>
      <c r="E46" s="1">
        <f t="shared" si="8"/>
        <v>35</v>
      </c>
      <c r="F46" s="5">
        <f t="shared" si="8"/>
        <v>37.6</v>
      </c>
      <c r="G46" s="5">
        <f t="shared" si="8"/>
        <v>38</v>
      </c>
    </row>
    <row r="47" spans="1:7" ht="12.75">
      <c r="A47" s="26">
        <v>5</v>
      </c>
      <c r="B47" s="1">
        <f aca="true" t="shared" si="9" ref="B47:G47">B35+17</f>
        <v>76</v>
      </c>
      <c r="C47" s="1">
        <f t="shared" si="9"/>
        <v>77.5</v>
      </c>
      <c r="D47" s="1">
        <f t="shared" si="9"/>
        <v>77.6</v>
      </c>
      <c r="E47" s="1">
        <f t="shared" si="9"/>
        <v>55.3</v>
      </c>
      <c r="F47" s="5">
        <f t="shared" si="9"/>
        <v>55.5</v>
      </c>
      <c r="G47" s="5">
        <f t="shared" si="9"/>
        <v>55.2</v>
      </c>
    </row>
    <row r="48" spans="1:7" ht="12.75">
      <c r="A48" s="26">
        <v>6</v>
      </c>
      <c r="B48" s="1">
        <f aca="true" t="shared" si="10" ref="B48:G48">B36+15</f>
        <v>87.7</v>
      </c>
      <c r="C48" s="1">
        <f t="shared" si="10"/>
        <v>90.7</v>
      </c>
      <c r="D48" s="1">
        <f t="shared" si="10"/>
        <v>91.5</v>
      </c>
      <c r="E48" s="1">
        <f t="shared" si="10"/>
        <v>72.9</v>
      </c>
      <c r="F48" s="5">
        <f t="shared" si="10"/>
        <v>73.7</v>
      </c>
      <c r="G48" s="5">
        <f t="shared" si="10"/>
        <v>76.9</v>
      </c>
    </row>
    <row r="49" spans="1:7" ht="12.75">
      <c r="A49" s="26">
        <v>7</v>
      </c>
      <c r="B49" s="1">
        <f aca="true" t="shared" si="11" ref="B49:G49">B37+19</f>
        <v>41</v>
      </c>
      <c r="C49" s="1">
        <f t="shared" si="11"/>
        <v>42.7</v>
      </c>
      <c r="D49" s="1">
        <f t="shared" si="11"/>
        <v>45</v>
      </c>
      <c r="E49" s="1">
        <f t="shared" si="11"/>
        <v>31.1</v>
      </c>
      <c r="F49" s="5">
        <f t="shared" si="11"/>
        <v>31.4</v>
      </c>
      <c r="G49" s="5">
        <f t="shared" si="11"/>
        <v>31.6</v>
      </c>
    </row>
    <row r="50" spans="1:7" ht="12.75">
      <c r="A50" s="26">
        <v>8</v>
      </c>
      <c r="B50" s="1">
        <f aca="true" t="shared" si="12" ref="B50:G50">B38+16</f>
        <v>68.7</v>
      </c>
      <c r="C50" s="1">
        <f t="shared" si="12"/>
        <v>70.1</v>
      </c>
      <c r="D50" s="1">
        <f t="shared" si="12"/>
        <v>70.7</v>
      </c>
      <c r="E50" s="1">
        <f t="shared" si="12"/>
        <v>53.8</v>
      </c>
      <c r="F50" s="5">
        <f t="shared" si="12"/>
        <v>54</v>
      </c>
      <c r="G50" s="5">
        <f t="shared" si="12"/>
        <v>54</v>
      </c>
    </row>
    <row r="51" spans="1:8" ht="12.75">
      <c r="A51" s="28">
        <v>9</v>
      </c>
      <c r="B51" s="15">
        <f aca="true" t="shared" si="13" ref="B51:G51">B39+17.5</f>
        <v>78.5</v>
      </c>
      <c r="C51" s="15">
        <f t="shared" si="13"/>
        <v>82</v>
      </c>
      <c r="D51" s="15">
        <f t="shared" si="13"/>
        <v>81.5</v>
      </c>
      <c r="E51" s="15">
        <f t="shared" si="13"/>
        <v>60.2</v>
      </c>
      <c r="F51" s="29">
        <f t="shared" si="13"/>
        <v>60.3</v>
      </c>
      <c r="G51" s="29">
        <f t="shared" si="13"/>
        <v>60.6</v>
      </c>
      <c r="H51" s="29"/>
    </row>
    <row r="52" spans="2:7" ht="12.75">
      <c r="B52" s="5">
        <v>6.6</v>
      </c>
      <c r="C52" s="5">
        <v>8</v>
      </c>
      <c r="D52" s="5">
        <v>9</v>
      </c>
      <c r="E52" s="5">
        <v>6.5</v>
      </c>
      <c r="F52" s="5">
        <v>7.9</v>
      </c>
      <c r="G52" s="5">
        <v>8.2</v>
      </c>
    </row>
    <row r="63" spans="2:6" ht="12.75">
      <c r="B63" s="30"/>
      <c r="D63" s="30"/>
      <c r="F63" s="30"/>
    </row>
    <row r="74" spans="2:6" ht="12.75">
      <c r="B74" s="30"/>
      <c r="D74" s="30"/>
      <c r="F74" s="30"/>
    </row>
    <row r="75" spans="9:14" ht="12.75">
      <c r="I75" s="5">
        <v>20</v>
      </c>
      <c r="J75" s="5">
        <v>18</v>
      </c>
      <c r="K75" s="5">
        <v>19</v>
      </c>
      <c r="L75" s="5">
        <v>14</v>
      </c>
      <c r="M75" s="5">
        <v>16</v>
      </c>
      <c r="N75" s="5">
        <v>20</v>
      </c>
    </row>
    <row r="76" spans="9:14" ht="12.75">
      <c r="I76" s="5">
        <v>16</v>
      </c>
      <c r="J76" s="5">
        <v>13</v>
      </c>
      <c r="K76" s="5">
        <v>12</v>
      </c>
      <c r="L76" s="5">
        <v>19.5</v>
      </c>
      <c r="M76" s="5">
        <v>19.5</v>
      </c>
      <c r="N76" s="5">
        <v>14.7</v>
      </c>
    </row>
    <row r="77" spans="9:14" ht="12.75">
      <c r="I77" s="5">
        <v>14</v>
      </c>
      <c r="J77" s="5">
        <v>20</v>
      </c>
      <c r="K77" s="5">
        <v>13</v>
      </c>
      <c r="L77" s="5">
        <v>14.5</v>
      </c>
      <c r="M77" s="5">
        <v>13</v>
      </c>
      <c r="N77" s="5">
        <v>15</v>
      </c>
    </row>
    <row r="78" spans="9:14" ht="12.75">
      <c r="I78" s="5">
        <v>10</v>
      </c>
      <c r="J78" s="5">
        <v>16.5</v>
      </c>
      <c r="K78" s="5">
        <v>15.5</v>
      </c>
      <c r="L78" s="5">
        <v>15</v>
      </c>
      <c r="M78" s="5">
        <v>14</v>
      </c>
      <c r="N78" s="5">
        <v>14</v>
      </c>
    </row>
    <row r="79" spans="9:14" ht="12.75">
      <c r="I79" s="5">
        <v>13</v>
      </c>
      <c r="J79" s="5">
        <v>18</v>
      </c>
      <c r="K79" s="5">
        <v>14</v>
      </c>
      <c r="L79" s="5">
        <v>18</v>
      </c>
      <c r="M79" s="5">
        <v>12</v>
      </c>
      <c r="N79" s="5">
        <v>16</v>
      </c>
    </row>
    <row r="80" spans="9:14" ht="12.75">
      <c r="I80" s="5">
        <v>21</v>
      </c>
      <c r="K80" s="5">
        <v>26</v>
      </c>
      <c r="L80" s="5">
        <v>21</v>
      </c>
      <c r="M80" s="5">
        <v>19</v>
      </c>
      <c r="N80" s="5">
        <v>25</v>
      </c>
    </row>
    <row r="81" spans="9:14" ht="12.75">
      <c r="I81" s="5">
        <v>15</v>
      </c>
      <c r="K81" s="5">
        <v>12</v>
      </c>
      <c r="L81" s="5">
        <v>17</v>
      </c>
      <c r="M81" s="5">
        <v>19</v>
      </c>
      <c r="N81" s="5">
        <v>17</v>
      </c>
    </row>
    <row r="82" spans="9:14" ht="12.75">
      <c r="I82" s="5">
        <v>9</v>
      </c>
      <c r="K82" s="5">
        <v>11.5</v>
      </c>
      <c r="L82" s="5">
        <v>6</v>
      </c>
      <c r="M82" s="5">
        <v>15</v>
      </c>
      <c r="N82" s="5">
        <v>17</v>
      </c>
    </row>
    <row r="83" spans="9:14" ht="12.75">
      <c r="I83" s="5">
        <v>23</v>
      </c>
      <c r="K83" s="5">
        <v>12</v>
      </c>
      <c r="L83" s="5">
        <v>17</v>
      </c>
      <c r="M83" s="5">
        <v>18</v>
      </c>
      <c r="N83" s="5">
        <v>23</v>
      </c>
    </row>
    <row r="85" spans="2:6" ht="12.75">
      <c r="B85" s="30"/>
      <c r="D85" s="30"/>
      <c r="F85" s="30"/>
    </row>
  </sheetData>
  <printOptions/>
  <pageMargins left="0.6" right="0.5" top="1.2" bottom="0.5" header="0.5" footer="0.5"/>
  <pageSetup horizontalDpi="300" verticalDpi="3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Sapient</cp:lastModifiedBy>
  <dcterms:created xsi:type="dcterms:W3CDTF">1998-06-11T02:33:15Z</dcterms:created>
  <dcterms:modified xsi:type="dcterms:W3CDTF">2003-07-03T05:02:30Z</dcterms:modified>
  <cp:category/>
  <cp:version/>
  <cp:contentType/>
  <cp:contentStatus/>
</cp:coreProperties>
</file>